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4240" windowHeight="6480" tabRatio="847" activeTab="13"/>
  </bookViews>
  <sheets>
    <sheet name="II_B_1" sheetId="1" r:id="rId1"/>
    <sheet name="III_A_1" sheetId="2" r:id="rId2"/>
    <sheet name="III_B_1" sheetId="25" r:id="rId3"/>
    <sheet name="III_B_2" sheetId="4" r:id="rId4"/>
    <sheet name="III_B_3" sheetId="26" r:id="rId5"/>
    <sheet name="III_C_1" sheetId="6" r:id="rId6"/>
    <sheet name="III_C_2" sheetId="7" r:id="rId7"/>
    <sheet name="III_C_3" sheetId="8" r:id="rId8"/>
    <sheet name="III_C_4" sheetId="9" r:id="rId9"/>
    <sheet name="III_C_5" sheetId="10" r:id="rId10"/>
    <sheet name="III_C_6" sheetId="11" r:id="rId11"/>
    <sheet name="III_E_1" sheetId="12" r:id="rId12"/>
    <sheet name="III_E_2" sheetId="13" r:id="rId13"/>
    <sheet name="III_E_3" sheetId="14" r:id="rId14"/>
    <sheet name="III_F_1 " sheetId="27" r:id="rId15"/>
    <sheet name="III_F_2" sheetId="16" r:id="rId16"/>
    <sheet name="III_G_1" sheetId="17" r:id="rId17"/>
    <sheet name="IV_A_1" sheetId="18" r:id="rId18"/>
    <sheet name="IV_A_2" sheetId="19" r:id="rId19"/>
    <sheet name="IV_A_3 " sheetId="28" r:id="rId20"/>
    <sheet name="IV_B_1" sheetId="21" r:id="rId21"/>
    <sheet name="IV_B_2" sheetId="29" r:id="rId22"/>
    <sheet name="V_1" sheetId="23" r:id="rId23"/>
    <sheet name="VI_1" sheetId="24" r:id="rId24"/>
    <sheet name="Ark1" sheetId="30" r:id="rId25"/>
  </sheets>
  <externalReferences>
    <externalReference r:id="rId26"/>
  </externalReferences>
  <definedNames>
    <definedName name="_1Excel_BuiltIn_Print_Area_10_1_1">#REF!</definedName>
    <definedName name="_xlnm._FilterDatabase" localSheetId="5" hidden="1">III_C_1!$A$3:$O$155</definedName>
    <definedName name="_xlnm._FilterDatabase" localSheetId="6" hidden="1">III_C_2!$A$3:$J$273</definedName>
    <definedName name="_xlnm._FilterDatabase" localSheetId="7" hidden="1">III_C_3!$A$3:$T$52</definedName>
    <definedName name="_xlnm._FilterDatabase" localSheetId="8" hidden="1">III_C_4!$A$3:$X$53</definedName>
    <definedName name="_xlnm._FilterDatabase" localSheetId="9" hidden="1">III_C_5!$A$3:$T$81</definedName>
    <definedName name="_xlnm._FilterDatabase" localSheetId="10" hidden="1">III_C_6!$A$3:$N$536</definedName>
    <definedName name="_xlnm._FilterDatabase" localSheetId="13" hidden="1">III_E_3!$A$3:$T$195</definedName>
    <definedName name="Excel_BuiltIn_Print_Area_1_1">II_B_1!$A$1:$I$23</definedName>
    <definedName name="Excel_BuiltIn_Print_Area_1_1_1">II_B_1!$A$1:$G$3</definedName>
    <definedName name="Excel_BuiltIn_Print_Area_10_1">III_C_5!$A$1:$W$4</definedName>
    <definedName name="Excel_BuiltIn_Print_Area_10_1_1">#REF!</definedName>
    <definedName name="Excel_BuiltIn_Print_Area_11_1">III_C_6!$A$1:$S$64</definedName>
    <definedName name="Excel_BuiltIn_Print_Area_12_1">III_E_1!$A$1:$M$68</definedName>
    <definedName name="Excel_BuiltIn_Print_Area_12_1_1">III_E_1!$A$1:$L$68</definedName>
    <definedName name="Excel_BuiltIn_Print_Area_14_1">III_E_3!$A$1:$S$39</definedName>
    <definedName name="Excel_BuiltIn_Print_Area_15_1" localSheetId="14">'III_F_1 '!$A$1:$K$81</definedName>
    <definedName name="Excel_BuiltIn_Print_Area_15_1">#REF!</definedName>
    <definedName name="Excel_BuiltIn_Print_Area_24_1" localSheetId="2">#REF!</definedName>
    <definedName name="Excel_BuiltIn_Print_Area_24_1" localSheetId="4">#REF!</definedName>
    <definedName name="Excel_BuiltIn_Print_Area_24_1" localSheetId="14">#REF!</definedName>
    <definedName name="Excel_BuiltIn_Print_Area_24_1" localSheetId="19">#REF!</definedName>
    <definedName name="Excel_BuiltIn_Print_Area_24_1" localSheetId="21">#REF!</definedName>
    <definedName name="Excel_BuiltIn_Print_Area_24_1">#REF!</definedName>
    <definedName name="Excel_BuiltIn_Print_Area_4_1">III_B_2!$A$1:$H$42</definedName>
    <definedName name="Excel_BuiltIn_Print_Area_5_1" localSheetId="4">III_B_3!$A$1:$I$50</definedName>
    <definedName name="Excel_BuiltIn_Print_Area_5_1">#REF!</definedName>
    <definedName name="Excel_BuiltIn_Print_Area_7_1">III_C_2!$A$1:$I$60</definedName>
    <definedName name="Excel_BuiltIn_Print_Area_8_1" localSheetId="2">#REF!</definedName>
    <definedName name="Excel_BuiltIn_Print_Area_8_1" localSheetId="4">#REF!</definedName>
    <definedName name="Excel_BuiltIn_Print_Area_8_1" localSheetId="14">#REF!</definedName>
    <definedName name="Excel_BuiltIn_Print_Area_8_1" localSheetId="19">#REF!</definedName>
    <definedName name="Excel_BuiltIn_Print_Area_8_1" localSheetId="21">#REF!</definedName>
    <definedName name="Excel_BuiltIn_Print_Area_8_1">III_C_3!$A$1:$W$3</definedName>
    <definedName name="Excel_BuiltIn_Print_Area_9_1">III_C_4!$A$1:$X$3</definedName>
    <definedName name="Fleet_segments_vessels">'[1]drop down'!$B$4:$B$16</definedName>
    <definedName name="Fleet_segments_vessels_lenght_classes">'[1]drop down'!$G$4:$G$11</definedName>
    <definedName name="_xlnm.Print_Area" localSheetId="0">II_B_1!$A$1:$I$69</definedName>
    <definedName name="_xlnm.Print_Area" localSheetId="1">III_A_1!$A$1:$I$17</definedName>
    <definedName name="_xlnm.Print_Area" localSheetId="2">III_B_1!$A$1:$N$18</definedName>
    <definedName name="_xlnm.Print_Area" localSheetId="3">III_B_2!$A$1:$I$42</definedName>
    <definedName name="_xlnm.Print_Area" localSheetId="4">III_B_3!$A$1:$M$15</definedName>
    <definedName name="_xlnm.Print_Area" localSheetId="5">III_C_1!$A$1:$O$155</definedName>
    <definedName name="_xlnm.Print_Area" localSheetId="6">III_C_2!$A$1:$J$273</definedName>
    <definedName name="_xlnm.Print_Area" localSheetId="7">III_C_3!$A$1:$T$52</definedName>
    <definedName name="_xlnm.Print_Area" localSheetId="8">III_C_4!$A$1:$X$3</definedName>
    <definedName name="_xlnm.Print_Area" localSheetId="9">III_C_5!$A$1:$T$4</definedName>
    <definedName name="_xlnm.Print_Area" localSheetId="10">III_C_6!$A$1:$N$64</definedName>
    <definedName name="_xlnm.Print_Area" localSheetId="11">III_E_1!$A$1:$J$68</definedName>
    <definedName name="_xlnm.Print_Area" localSheetId="12">III_E_2!$A$1:$AJ$40</definedName>
    <definedName name="_xlnm.Print_Area" localSheetId="13">III_E_3!$A$1:$T$39</definedName>
    <definedName name="_xlnm.Print_Area" localSheetId="14">'III_F_1 '!$A$1:$K$31</definedName>
    <definedName name="_xlnm.Print_Area" localSheetId="15">III_F_2!$A$1:$D$50</definedName>
    <definedName name="_xlnm.Print_Area" localSheetId="16">III_G_1!$A$1:$T$41</definedName>
    <definedName name="_xlnm.Print_Area" localSheetId="17">IV_A_1!$A$1:$J$67</definedName>
    <definedName name="_xlnm.Print_Area" localSheetId="18">IV_A_2!$A$1:$K$17</definedName>
    <definedName name="_xlnm.Print_Area" localSheetId="19">'IV_A_3 '!$A$1:$J$16</definedName>
    <definedName name="_xlnm.Print_Area" localSheetId="20">IV_B_1!$A$1:$K$14</definedName>
    <definedName name="_xlnm.Print_Area" localSheetId="21">IV_B_2!$A$1:$J$18</definedName>
    <definedName name="_xlnm.Print_Area" localSheetId="22">V_1!$A$1:$H$61</definedName>
    <definedName name="_xlnm.Print_Area" localSheetId="23">VI_1!$A$1:$U$65</definedName>
  </definedNames>
  <calcPr calcId="145621"/>
</workbook>
</file>

<file path=xl/calcChain.xml><?xml version="1.0" encoding="utf-8"?>
<calcChain xmlns="http://schemas.openxmlformats.org/spreadsheetml/2006/main">
  <c r="L24" i="25" l="1"/>
  <c r="I24" i="25"/>
  <c r="L23" i="25"/>
  <c r="I23" i="25"/>
  <c r="L22" i="25"/>
  <c r="I22" i="25"/>
  <c r="L21" i="25"/>
  <c r="I21" i="25"/>
  <c r="L20" i="25"/>
  <c r="I20" i="25"/>
  <c r="L19" i="25"/>
  <c r="I19" i="25"/>
  <c r="M18" i="25"/>
  <c r="L18" i="25"/>
  <c r="I18" i="25"/>
  <c r="M17" i="25"/>
  <c r="L17" i="25"/>
  <c r="I17" i="25"/>
  <c r="M16" i="25"/>
  <c r="L16" i="25"/>
  <c r="I16" i="25"/>
  <c r="M15" i="25"/>
  <c r="L15" i="25"/>
  <c r="I15" i="25"/>
  <c r="M14" i="25"/>
  <c r="L14" i="25"/>
  <c r="I14" i="25"/>
  <c r="M13" i="25"/>
  <c r="L13" i="25"/>
  <c r="I13" i="25"/>
  <c r="M12" i="25"/>
  <c r="L12" i="25"/>
  <c r="I12" i="25"/>
  <c r="M11" i="25"/>
  <c r="L11" i="25"/>
  <c r="I11" i="25"/>
  <c r="M10" i="25"/>
  <c r="L10" i="25"/>
  <c r="I10" i="25"/>
  <c r="M9" i="25"/>
  <c r="L9" i="25"/>
  <c r="I9" i="25"/>
  <c r="M8" i="25"/>
  <c r="L8" i="25"/>
  <c r="I8" i="25"/>
  <c r="M7" i="25"/>
  <c r="L7" i="25"/>
  <c r="I7" i="25"/>
  <c r="M6" i="25"/>
  <c r="L6" i="25"/>
  <c r="I6" i="25"/>
  <c r="M5" i="25"/>
  <c r="L5" i="25"/>
  <c r="I5" i="25"/>
  <c r="M4" i="25"/>
  <c r="L4" i="25"/>
  <c r="I4" i="25"/>
  <c r="S194" i="14" l="1"/>
  <c r="S195" i="14"/>
  <c r="S193" i="14"/>
  <c r="S192" i="14"/>
  <c r="S191" i="14" l="1"/>
  <c r="S190" i="14"/>
  <c r="U189" i="14"/>
  <c r="S189" i="14"/>
  <c r="U188" i="14"/>
  <c r="S188" i="14"/>
  <c r="N534" i="11" l="1"/>
  <c r="N535" i="11"/>
  <c r="N536" i="11"/>
  <c r="N533" i="11"/>
  <c r="N532" i="11"/>
  <c r="N531" i="11"/>
  <c r="N530" i="11"/>
  <c r="N529" i="11"/>
  <c r="N528" i="11"/>
  <c r="N527" i="11"/>
  <c r="T51" i="10"/>
  <c r="T81" i="10"/>
  <c r="T80" i="10"/>
  <c r="T79" i="10"/>
  <c r="T78" i="10"/>
  <c r="T73" i="10"/>
  <c r="T72" i="10"/>
  <c r="T71" i="10"/>
  <c r="T70" i="10"/>
  <c r="T67" i="10"/>
  <c r="T66" i="10"/>
  <c r="T65" i="10"/>
  <c r="T64" i="10"/>
  <c r="T63" i="10"/>
  <c r="T62" i="10"/>
  <c r="T61" i="10"/>
  <c r="T60" i="10"/>
  <c r="T59" i="10"/>
  <c r="T58" i="10"/>
  <c r="T57" i="10"/>
  <c r="T56" i="10"/>
  <c r="T55" i="10"/>
  <c r="T54" i="10"/>
  <c r="T53" i="10"/>
  <c r="T52" i="10"/>
  <c r="T50" i="10"/>
  <c r="T47" i="10"/>
  <c r="T44" i="10"/>
  <c r="T27" i="10"/>
  <c r="T41" i="10"/>
  <c r="T38" i="10"/>
  <c r="T37" i="10"/>
  <c r="T36" i="10"/>
  <c r="T35" i="10"/>
  <c r="T34" i="10"/>
  <c r="T33" i="10"/>
  <c r="T32" i="10"/>
  <c r="T31" i="10"/>
  <c r="T30" i="10"/>
  <c r="T26" i="10"/>
  <c r="T25" i="10"/>
  <c r="T24" i="10"/>
  <c r="T23" i="10"/>
  <c r="T22" i="10"/>
  <c r="T21" i="10"/>
  <c r="T19" i="10" l="1"/>
  <c r="T17" i="10"/>
  <c r="T15" i="10"/>
  <c r="T13" i="10"/>
  <c r="T11" i="10"/>
  <c r="T9" i="10"/>
  <c r="T8" i="10"/>
  <c r="T7" i="10"/>
  <c r="T6" i="10"/>
  <c r="T5" i="10"/>
  <c r="S125" i="14" l="1"/>
  <c r="S172" i="14"/>
  <c r="S173" i="14"/>
  <c r="S174" i="14"/>
  <c r="S175" i="14"/>
  <c r="S176" i="14"/>
  <c r="S177" i="14"/>
  <c r="S178" i="14"/>
  <c r="S179" i="14"/>
  <c r="S184" i="14"/>
  <c r="S185" i="14"/>
  <c r="S186" i="14"/>
  <c r="S187" i="14"/>
  <c r="S101" i="14"/>
  <c r="S105" i="14"/>
  <c r="S106" i="14"/>
  <c r="S108" i="14"/>
  <c r="S110" i="14"/>
  <c r="S111" i="14"/>
  <c r="S112" i="14"/>
  <c r="S113" i="14"/>
  <c r="S114" i="14"/>
  <c r="S115" i="14"/>
  <c r="S116" i="14"/>
  <c r="S117" i="14"/>
  <c r="S120" i="14"/>
  <c r="S121" i="14"/>
  <c r="S122" i="14"/>
  <c r="S123" i="14"/>
  <c r="S124" i="14"/>
  <c r="S128" i="14"/>
  <c r="S129" i="14"/>
  <c r="S130" i="14"/>
  <c r="S131" i="14"/>
  <c r="S132" i="14"/>
  <c r="S133" i="14"/>
  <c r="S134" i="14"/>
  <c r="S135" i="14"/>
  <c r="S136" i="14"/>
  <c r="S137" i="14"/>
  <c r="S138" i="14"/>
  <c r="S139" i="14"/>
  <c r="S140" i="14"/>
  <c r="S141" i="14"/>
  <c r="S142" i="14"/>
  <c r="S143" i="14"/>
  <c r="S144" i="14"/>
  <c r="S147" i="14"/>
  <c r="S152" i="14"/>
  <c r="S153" i="14"/>
  <c r="S154" i="14"/>
  <c r="S155" i="14"/>
  <c r="S156" i="14"/>
  <c r="S157" i="14"/>
  <c r="S158" i="14"/>
  <c r="S159" i="14"/>
  <c r="S164" i="14"/>
  <c r="S165" i="14"/>
  <c r="S166" i="14"/>
  <c r="S168" i="14"/>
  <c r="S44" i="14"/>
  <c r="S45" i="14"/>
  <c r="S46" i="14"/>
  <c r="S47" i="14"/>
  <c r="S48" i="14"/>
  <c r="S49" i="14"/>
  <c r="S50" i="14"/>
  <c r="S51" i="14"/>
  <c r="S54" i="14"/>
  <c r="S57" i="14"/>
  <c r="S58" i="14"/>
  <c r="S59" i="14"/>
  <c r="S60" i="14"/>
  <c r="S61" i="14"/>
  <c r="S62" i="14"/>
  <c r="S63" i="14"/>
  <c r="S64" i="14"/>
  <c r="S65" i="14"/>
  <c r="S66" i="14"/>
  <c r="S67" i="14"/>
  <c r="S68" i="14"/>
  <c r="S69" i="14"/>
  <c r="S70" i="14"/>
  <c r="S71" i="14"/>
  <c r="S72" i="14"/>
  <c r="S73" i="14"/>
  <c r="S74" i="14"/>
  <c r="S75" i="14"/>
  <c r="S76" i="14"/>
  <c r="S77" i="14"/>
  <c r="S78" i="14"/>
  <c r="S79" i="14"/>
  <c r="S80" i="14"/>
  <c r="S81" i="14"/>
  <c r="S82" i="14"/>
  <c r="S83" i="14"/>
  <c r="S84" i="14"/>
  <c r="S85" i="14"/>
  <c r="S86" i="14"/>
  <c r="S87" i="14"/>
  <c r="S88" i="14"/>
  <c r="S89" i="14"/>
  <c r="S90" i="14"/>
  <c r="S91" i="14"/>
  <c r="S92" i="14"/>
  <c r="S93" i="14"/>
  <c r="S96" i="14"/>
  <c r="S97" i="14"/>
  <c r="S98" i="14"/>
  <c r="S99" i="14"/>
  <c r="S19" i="14"/>
  <c r="S20" i="14"/>
  <c r="S21" i="14"/>
  <c r="S22" i="14"/>
  <c r="S23" i="14"/>
  <c r="S24" i="14"/>
  <c r="S25" i="14"/>
  <c r="S26" i="14"/>
  <c r="S27" i="14"/>
  <c r="S28" i="14"/>
  <c r="S29" i="14"/>
  <c r="S30" i="14"/>
  <c r="S31" i="14"/>
  <c r="S36" i="14"/>
  <c r="S39" i="14"/>
  <c r="S7" i="14"/>
  <c r="S8" i="14"/>
  <c r="S9" i="14"/>
  <c r="S10" i="14"/>
  <c r="S11" i="14"/>
  <c r="S12" i="14"/>
  <c r="S13" i="14"/>
  <c r="S14" i="14"/>
  <c r="S15" i="14"/>
  <c r="S16" i="14"/>
  <c r="S17" i="14"/>
  <c r="S18" i="14"/>
  <c r="S4" i="14"/>
  <c r="S17" i="17" l="1"/>
  <c r="T11" i="17"/>
  <c r="S11" i="17"/>
  <c r="S15" i="17"/>
  <c r="T18" i="17"/>
  <c r="S18" i="17"/>
  <c r="T17" i="17"/>
  <c r="S16" i="17"/>
  <c r="T15" i="17"/>
  <c r="S14" i="17"/>
  <c r="T13" i="17"/>
  <c r="S13" i="17"/>
  <c r="T12" i="17"/>
  <c r="S12" i="17"/>
  <c r="T10" i="17"/>
  <c r="S10" i="17"/>
  <c r="T8" i="17"/>
  <c r="S8" i="17"/>
  <c r="T7" i="17"/>
  <c r="S7" i="17"/>
  <c r="T6" i="17"/>
  <c r="S6" i="17"/>
  <c r="T5" i="17"/>
  <c r="S5" i="17"/>
  <c r="S119" i="14" l="1"/>
  <c r="S118" i="14"/>
  <c r="U93" i="14"/>
  <c r="U89" i="14"/>
  <c r="U67" i="14"/>
  <c r="U63" i="14"/>
  <c r="U47" i="14"/>
  <c r="U46" i="14"/>
  <c r="U45" i="14"/>
  <c r="U44" i="14"/>
  <c r="U43" i="14"/>
  <c r="U40" i="14"/>
  <c r="U38" i="14"/>
  <c r="U36" i="14"/>
  <c r="U34" i="14"/>
  <c r="U30" i="14"/>
  <c r="U29" i="14"/>
  <c r="U28" i="14"/>
  <c r="U26" i="14"/>
  <c r="U25" i="14"/>
  <c r="U23" i="14"/>
  <c r="U22" i="14"/>
  <c r="U20" i="14"/>
  <c r="U19" i="14"/>
  <c r="U18" i="14"/>
  <c r="U16" i="14"/>
  <c r="U14" i="14"/>
  <c r="U13" i="14"/>
  <c r="U9" i="14"/>
  <c r="U8" i="14"/>
  <c r="U6" i="14"/>
  <c r="U4" i="14"/>
  <c r="N459" i="11" l="1"/>
  <c r="N462" i="11"/>
  <c r="N472" i="11"/>
  <c r="N473" i="11"/>
  <c r="N474" i="11"/>
  <c r="N475" i="11"/>
  <c r="N485" i="11"/>
  <c r="N486" i="11"/>
  <c r="N487" i="11"/>
  <c r="N488" i="11"/>
  <c r="N489" i="11"/>
  <c r="N490" i="11"/>
  <c r="N494" i="11"/>
  <c r="N495" i="11"/>
  <c r="N497" i="11"/>
  <c r="N498" i="11"/>
  <c r="N502" i="11"/>
  <c r="N507" i="11"/>
  <c r="N508" i="11"/>
  <c r="N509" i="11"/>
  <c r="N510" i="11"/>
  <c r="N511" i="11"/>
  <c r="N517" i="11"/>
  <c r="N518" i="11"/>
  <c r="N519" i="11"/>
  <c r="N520" i="11"/>
  <c r="N521" i="11"/>
  <c r="N524" i="11"/>
  <c r="N64" i="11"/>
  <c r="V52" i="9" l="1"/>
  <c r="N12" i="11"/>
  <c r="N22" i="11"/>
  <c r="N36" i="11"/>
  <c r="N60" i="11"/>
  <c r="N80" i="11"/>
  <c r="N81" i="11"/>
  <c r="N82" i="11"/>
  <c r="N106" i="11"/>
  <c r="N114" i="11"/>
  <c r="N148" i="11"/>
  <c r="N149" i="11"/>
  <c r="N150" i="11"/>
  <c r="N174" i="11"/>
  <c r="N177" i="11"/>
  <c r="N192" i="11"/>
  <c r="N203" i="11"/>
  <c r="N209" i="11"/>
  <c r="N220" i="11"/>
  <c r="N221" i="11"/>
  <c r="N252" i="11"/>
  <c r="N271" i="11"/>
  <c r="N307" i="11"/>
  <c r="N328" i="11"/>
  <c r="N358" i="11"/>
  <c r="N359" i="11"/>
  <c r="N360" i="11"/>
  <c r="N371" i="11"/>
  <c r="N372" i="11"/>
  <c r="N389" i="11"/>
  <c r="N413" i="11"/>
  <c r="N426" i="11"/>
  <c r="N427" i="11"/>
  <c r="N442" i="11"/>
  <c r="N443" i="11"/>
  <c r="N463" i="11"/>
  <c r="N464" i="11"/>
  <c r="N476" i="11"/>
  <c r="N477" i="11"/>
  <c r="N478" i="11"/>
  <c r="N83" i="11"/>
  <c r="N151" i="11"/>
  <c r="N152" i="11"/>
  <c r="N153" i="11"/>
  <c r="N175" i="11"/>
  <c r="N272" i="11"/>
  <c r="N361" i="11"/>
  <c r="N373" i="11"/>
  <c r="N414" i="11"/>
  <c r="N428" i="11"/>
  <c r="N479" i="11"/>
  <c r="N84" i="11"/>
  <c r="N259" i="11"/>
  <c r="N6" i="11"/>
  <c r="N11" i="11"/>
  <c r="N13" i="11"/>
  <c r="N14" i="11"/>
  <c r="N15" i="11"/>
  <c r="N23" i="11"/>
  <c r="N30" i="11"/>
  <c r="N31" i="11"/>
  <c r="N38" i="11"/>
  <c r="N39" i="11"/>
  <c r="N44" i="11"/>
  <c r="N47" i="11"/>
  <c r="N50" i="11"/>
  <c r="N54" i="11"/>
  <c r="N55" i="11"/>
  <c r="N56" i="11"/>
  <c r="N61" i="11"/>
  <c r="N65" i="11"/>
  <c r="N68" i="11"/>
  <c r="N69" i="11"/>
  <c r="N76" i="11"/>
  <c r="N77" i="11"/>
  <c r="N85" i="11"/>
  <c r="N86" i="11"/>
  <c r="N87" i="11"/>
  <c r="N88" i="11"/>
  <c r="N89" i="11"/>
  <c r="N102" i="11"/>
  <c r="N104" i="11"/>
  <c r="N107" i="11"/>
  <c r="N108" i="11"/>
  <c r="N115" i="11"/>
  <c r="N116" i="11"/>
  <c r="N121" i="11"/>
  <c r="N125" i="11"/>
  <c r="N126" i="11"/>
  <c r="N129" i="11"/>
  <c r="N130" i="11"/>
  <c r="N131" i="11"/>
  <c r="N132" i="11"/>
  <c r="N133" i="11"/>
  <c r="N134" i="11"/>
  <c r="N145" i="11"/>
  <c r="N154" i="11"/>
  <c r="N155" i="11"/>
  <c r="N156" i="11"/>
  <c r="N157" i="11"/>
  <c r="N158" i="11"/>
  <c r="N159" i="11"/>
  <c r="N171" i="11"/>
  <c r="N178" i="11"/>
  <c r="N179" i="11"/>
  <c r="N180" i="11"/>
  <c r="N181" i="11"/>
  <c r="N193" i="11"/>
  <c r="N194" i="11"/>
  <c r="N195" i="11"/>
  <c r="N196" i="11"/>
  <c r="N204" i="11"/>
  <c r="N207" i="11"/>
  <c r="N210" i="11"/>
  <c r="N217" i="11"/>
  <c r="N218" i="11"/>
  <c r="N222" i="11"/>
  <c r="N223" i="11"/>
  <c r="N224" i="11"/>
  <c r="N225" i="11"/>
  <c r="N226" i="11"/>
  <c r="N241" i="11"/>
  <c r="N242" i="11"/>
  <c r="N243" i="11"/>
  <c r="N244" i="11"/>
  <c r="N253" i="11"/>
  <c r="N254" i="11"/>
  <c r="N256" i="11"/>
  <c r="N260" i="11"/>
  <c r="N261" i="11"/>
  <c r="N262" i="11"/>
  <c r="N263" i="11"/>
  <c r="N273" i="11"/>
  <c r="N274" i="11"/>
  <c r="N275" i="11"/>
  <c r="N276" i="11"/>
  <c r="N277" i="11"/>
  <c r="N290" i="11"/>
  <c r="N291" i="11"/>
  <c r="N292" i="11"/>
  <c r="N293" i="11"/>
  <c r="N302" i="11"/>
  <c r="N303" i="11"/>
  <c r="N308" i="11"/>
  <c r="N309" i="11"/>
  <c r="N310" i="11"/>
  <c r="N311" i="11"/>
  <c r="N312" i="11"/>
  <c r="N319" i="11"/>
  <c r="N320" i="11"/>
  <c r="N321" i="11"/>
  <c r="N326" i="11"/>
  <c r="N327" i="11"/>
  <c r="N329" i="11"/>
  <c r="N330" i="11"/>
  <c r="N331" i="11"/>
  <c r="N332" i="11"/>
  <c r="N333" i="11"/>
  <c r="N339" i="11"/>
  <c r="N340" i="11"/>
  <c r="N341" i="11"/>
  <c r="N346" i="11"/>
  <c r="N348" i="11"/>
  <c r="N350" i="11"/>
  <c r="N352" i="11"/>
  <c r="N353" i="11"/>
  <c r="N356" i="11"/>
  <c r="N362" i="11"/>
  <c r="N363" i="11"/>
  <c r="N364" i="11"/>
  <c r="N374" i="11"/>
  <c r="N375" i="11"/>
  <c r="N376" i="11"/>
  <c r="N377" i="11"/>
  <c r="N378" i="11"/>
  <c r="N390" i="11"/>
  <c r="N391" i="11"/>
  <c r="N395" i="11"/>
  <c r="N396" i="11"/>
  <c r="N397" i="11"/>
  <c r="N398" i="11"/>
  <c r="N399" i="11"/>
  <c r="N407" i="11"/>
  <c r="N412" i="11"/>
  <c r="N415" i="11"/>
  <c r="N416" i="11"/>
  <c r="N417" i="11"/>
  <c r="N429" i="11"/>
  <c r="N430" i="11"/>
  <c r="N431" i="11"/>
  <c r="N432" i="11"/>
  <c r="N433" i="11"/>
  <c r="N444" i="11"/>
  <c r="N445" i="11"/>
  <c r="N446" i="11"/>
  <c r="N447" i="11"/>
  <c r="N455" i="11"/>
  <c r="N460" i="11"/>
  <c r="N461" i="11"/>
  <c r="N465" i="11"/>
  <c r="N466" i="11"/>
  <c r="N467" i="11"/>
  <c r="N468" i="11"/>
  <c r="N480" i="11"/>
  <c r="N481" i="11"/>
  <c r="N491" i="11"/>
  <c r="N492" i="11"/>
  <c r="N499" i="11"/>
  <c r="N503" i="11"/>
  <c r="N504" i="11"/>
  <c r="N505" i="11"/>
  <c r="N512" i="11"/>
  <c r="N513" i="11"/>
  <c r="N514" i="11"/>
  <c r="N522" i="11"/>
  <c r="N525" i="11"/>
  <c r="N526" i="11"/>
  <c r="N7" i="11"/>
  <c r="N8" i="11"/>
  <c r="N9" i="11"/>
  <c r="N16" i="11"/>
  <c r="N24" i="11"/>
  <c r="N32" i="11"/>
  <c r="N45" i="11"/>
  <c r="N51" i="11"/>
  <c r="N53" i="11"/>
  <c r="N57" i="11"/>
  <c r="N62" i="11"/>
  <c r="N66" i="11"/>
  <c r="N70" i="11"/>
  <c r="N75" i="11"/>
  <c r="N90" i="11"/>
  <c r="N91" i="11"/>
  <c r="N109" i="11"/>
  <c r="N110" i="11"/>
  <c r="N117" i="11"/>
  <c r="N123" i="11"/>
  <c r="N135" i="11"/>
  <c r="N160" i="11"/>
  <c r="N161" i="11"/>
  <c r="N162" i="11"/>
  <c r="N163" i="11"/>
  <c r="N182" i="11"/>
  <c r="N189" i="11"/>
  <c r="N197" i="11"/>
  <c r="N198" i="11"/>
  <c r="N211" i="11"/>
  <c r="N212" i="11"/>
  <c r="N227" i="11"/>
  <c r="N228" i="11"/>
  <c r="N229" i="11"/>
  <c r="N230" i="11"/>
  <c r="N245" i="11"/>
  <c r="N264" i="11"/>
  <c r="N265" i="11"/>
  <c r="N278" i="11"/>
  <c r="N279" i="11"/>
  <c r="N294" i="11"/>
  <c r="N313" i="11"/>
  <c r="N322" i="11"/>
  <c r="N334" i="11"/>
  <c r="N335" i="11"/>
  <c r="N336" i="11"/>
  <c r="N342" i="11"/>
  <c r="N354" i="11"/>
  <c r="N365" i="11"/>
  <c r="N366" i="11"/>
  <c r="N367" i="11"/>
  <c r="N379" i="11"/>
  <c r="N380" i="11"/>
  <c r="N381" i="11"/>
  <c r="N382" i="11"/>
  <c r="N392" i="11"/>
  <c r="N400" i="11"/>
  <c r="N405" i="11"/>
  <c r="N410" i="11"/>
  <c r="N411" i="11"/>
  <c r="N418" i="11"/>
  <c r="N419" i="11"/>
  <c r="N434" i="11"/>
  <c r="N435" i="11"/>
  <c r="N436" i="11"/>
  <c r="N448" i="11"/>
  <c r="N449" i="11"/>
  <c r="N450" i="11"/>
  <c r="N469" i="11"/>
  <c r="N470" i="11"/>
  <c r="N471" i="11"/>
  <c r="N482" i="11"/>
  <c r="N483" i="11"/>
  <c r="N484" i="11"/>
  <c r="N493" i="11"/>
  <c r="N496" i="11"/>
  <c r="N500" i="11"/>
  <c r="N501" i="11"/>
  <c r="N506" i="11"/>
  <c r="N515" i="11"/>
  <c r="N516" i="11"/>
  <c r="N523" i="11"/>
  <c r="N10" i="11"/>
  <c r="N17" i="11"/>
  <c r="N18" i="11"/>
  <c r="N19" i="11"/>
  <c r="N20" i="11"/>
  <c r="N21" i="11"/>
  <c r="N25" i="11"/>
  <c r="N26" i="11"/>
  <c r="N27" i="11"/>
  <c r="N28" i="11"/>
  <c r="N29" i="11"/>
  <c r="N33" i="11"/>
  <c r="N34" i="11"/>
  <c r="N35" i="11"/>
  <c r="N37" i="11"/>
  <c r="N40" i="11"/>
  <c r="N41" i="11"/>
  <c r="N42" i="11"/>
  <c r="N43" i="11"/>
  <c r="N46" i="11"/>
  <c r="N48" i="11"/>
  <c r="N49" i="11"/>
  <c r="N52" i="11"/>
  <c r="N58" i="11"/>
  <c r="N59" i="11"/>
  <c r="N63" i="11"/>
  <c r="N67" i="11"/>
  <c r="N71" i="11"/>
  <c r="N72" i="11"/>
  <c r="N73" i="11"/>
  <c r="N74" i="11"/>
  <c r="N78" i="11"/>
  <c r="N79" i="11"/>
  <c r="N92" i="11"/>
  <c r="N93" i="11"/>
  <c r="N94" i="11"/>
  <c r="N95" i="11"/>
  <c r="N96" i="11"/>
  <c r="N97" i="11"/>
  <c r="N98" i="11"/>
  <c r="N99" i="11"/>
  <c r="N100" i="11"/>
  <c r="N101" i="11"/>
  <c r="N103" i="11"/>
  <c r="N105" i="11"/>
  <c r="N111" i="11"/>
  <c r="N112" i="11"/>
  <c r="N113" i="11"/>
  <c r="N118" i="11"/>
  <c r="N119" i="11"/>
  <c r="N120" i="11"/>
  <c r="N122" i="11"/>
  <c r="N124" i="11"/>
  <c r="N127" i="11"/>
  <c r="N128" i="11"/>
  <c r="N136" i="11"/>
  <c r="N137" i="11"/>
  <c r="N138" i="11"/>
  <c r="N139" i="11"/>
  <c r="N140" i="11"/>
  <c r="N141" i="11"/>
  <c r="N142" i="11"/>
  <c r="N143" i="11"/>
  <c r="N144" i="11"/>
  <c r="N146" i="11"/>
  <c r="N147" i="11"/>
  <c r="N164" i="11"/>
  <c r="N165" i="11"/>
  <c r="N166" i="11"/>
  <c r="N167" i="11"/>
  <c r="N168" i="11"/>
  <c r="N169" i="11"/>
  <c r="N170" i="11"/>
  <c r="N172" i="11"/>
  <c r="N173" i="11"/>
  <c r="N176" i="11"/>
  <c r="N183" i="11"/>
  <c r="N184" i="11"/>
  <c r="N185" i="11"/>
  <c r="N186" i="11"/>
  <c r="N187" i="11"/>
  <c r="N188" i="11"/>
  <c r="N190" i="11"/>
  <c r="N191" i="11"/>
  <c r="N199" i="11"/>
  <c r="N200" i="11"/>
  <c r="N201" i="11"/>
  <c r="N202" i="11"/>
  <c r="N205" i="11"/>
  <c r="N206" i="11"/>
  <c r="N208" i="11"/>
  <c r="N213" i="11"/>
  <c r="N214" i="11"/>
  <c r="N215" i="11"/>
  <c r="N216" i="11"/>
  <c r="N219" i="11"/>
  <c r="N231" i="11"/>
  <c r="N232" i="11"/>
  <c r="N233" i="11"/>
  <c r="N234" i="11"/>
  <c r="N235" i="11"/>
  <c r="N236" i="11"/>
  <c r="N237" i="11"/>
  <c r="N238" i="11"/>
  <c r="N239" i="11"/>
  <c r="N240" i="11"/>
  <c r="N246" i="11"/>
  <c r="N247" i="11"/>
  <c r="N248" i="11"/>
  <c r="N249" i="11"/>
  <c r="N250" i="11"/>
  <c r="N251" i="11"/>
  <c r="N255" i="11"/>
  <c r="N257" i="11"/>
  <c r="N258" i="11"/>
  <c r="N266" i="11"/>
  <c r="N267" i="11"/>
  <c r="N268" i="11"/>
  <c r="N269" i="11"/>
  <c r="N270" i="11"/>
  <c r="N280" i="11"/>
  <c r="N281" i="11"/>
  <c r="N282" i="11"/>
  <c r="N283" i="11"/>
  <c r="N284" i="11"/>
  <c r="N285" i="11"/>
  <c r="N286" i="11"/>
  <c r="N287" i="11"/>
  <c r="N288" i="11"/>
  <c r="N289" i="11"/>
  <c r="N295" i="11"/>
  <c r="N296" i="11"/>
  <c r="N297" i="11"/>
  <c r="N298" i="11"/>
  <c r="N299" i="11"/>
  <c r="N300" i="11"/>
  <c r="N301" i="11"/>
  <c r="N304" i="11"/>
  <c r="N305" i="11"/>
  <c r="N306" i="11"/>
  <c r="N314" i="11"/>
  <c r="N315" i="11"/>
  <c r="N316" i="11"/>
  <c r="N317" i="11"/>
  <c r="N318" i="11"/>
  <c r="N323" i="11"/>
  <c r="N324" i="11"/>
  <c r="N325" i="11"/>
  <c r="N337" i="11"/>
  <c r="N338" i="11"/>
  <c r="N343" i="11"/>
  <c r="N344" i="11"/>
  <c r="N345" i="11"/>
  <c r="N347" i="11"/>
  <c r="N349" i="11"/>
  <c r="N351" i="11"/>
  <c r="N355" i="11"/>
  <c r="N357" i="11"/>
  <c r="N368" i="11"/>
  <c r="N369" i="11"/>
  <c r="N370" i="11"/>
  <c r="N383" i="11"/>
  <c r="N384" i="11"/>
  <c r="N385" i="11"/>
  <c r="N386" i="11"/>
  <c r="N387" i="11"/>
  <c r="N388" i="11"/>
  <c r="N393" i="11"/>
  <c r="N394" i="11"/>
  <c r="N401" i="11"/>
  <c r="N402" i="11"/>
  <c r="N403" i="11"/>
  <c r="N404" i="11"/>
  <c r="N406" i="11"/>
  <c r="N408" i="11"/>
  <c r="N409" i="11"/>
  <c r="N420" i="11"/>
  <c r="N421" i="11"/>
  <c r="N422" i="11"/>
  <c r="N423" i="11"/>
  <c r="N424" i="11"/>
  <c r="N425" i="11"/>
  <c r="N437" i="11"/>
  <c r="N438" i="11"/>
  <c r="N439" i="11"/>
  <c r="N440" i="11"/>
  <c r="N441" i="11"/>
  <c r="N451" i="11"/>
  <c r="N452" i="11"/>
  <c r="N453" i="11"/>
  <c r="N454" i="11"/>
  <c r="N456" i="11"/>
  <c r="N457" i="11"/>
  <c r="N458" i="11"/>
  <c r="N5" i="11"/>
  <c r="R55" i="10"/>
  <c r="P55" i="10"/>
  <c r="R57" i="10"/>
  <c r="P57" i="10"/>
  <c r="W52" i="9"/>
  <c r="X51" i="9"/>
  <c r="V51" i="9"/>
  <c r="W50" i="9"/>
  <c r="V50" i="9"/>
  <c r="X49" i="9"/>
  <c r="V49" i="9"/>
  <c r="X48" i="9"/>
  <c r="V48" i="9"/>
  <c r="X47" i="9"/>
  <c r="V47" i="9"/>
  <c r="W46" i="9"/>
  <c r="Q46" i="9"/>
  <c r="V46" i="9" s="1"/>
  <c r="X45" i="9"/>
  <c r="V45" i="9"/>
  <c r="W44" i="9"/>
  <c r="Q44" i="9"/>
  <c r="V44" i="9" s="1"/>
  <c r="X43" i="9"/>
  <c r="V43" i="9"/>
  <c r="X42" i="9"/>
  <c r="V42" i="9"/>
  <c r="X41" i="9"/>
  <c r="V41" i="9"/>
  <c r="X40" i="9"/>
  <c r="V40" i="9"/>
  <c r="X39" i="9"/>
  <c r="V39" i="9"/>
  <c r="W38" i="9"/>
  <c r="Q38" i="9"/>
  <c r="V38" i="9" s="1"/>
  <c r="X37" i="9"/>
  <c r="V37" i="9"/>
  <c r="W36" i="9"/>
  <c r="Q36" i="9"/>
  <c r="V36" i="9" s="1"/>
  <c r="X35" i="9"/>
  <c r="V35" i="9"/>
  <c r="X34" i="9"/>
  <c r="V34" i="9"/>
  <c r="X33" i="9"/>
  <c r="V33" i="9"/>
  <c r="X32" i="9"/>
  <c r="V32" i="9"/>
  <c r="W31" i="9"/>
  <c r="Q31" i="9"/>
  <c r="V31" i="9" s="1"/>
  <c r="X29" i="9"/>
  <c r="V29" i="9"/>
  <c r="W28" i="9"/>
  <c r="Q28" i="9"/>
  <c r="V28" i="9" s="1"/>
  <c r="X27" i="9"/>
  <c r="V27" i="9"/>
  <c r="X26" i="9"/>
  <c r="V26" i="9"/>
  <c r="W25" i="9"/>
  <c r="Q25" i="9"/>
  <c r="V25" i="9" s="1"/>
  <c r="X24" i="9"/>
  <c r="V24" i="9"/>
  <c r="W23" i="9"/>
  <c r="Q23" i="9"/>
  <c r="V23" i="9" s="1"/>
  <c r="W22" i="9"/>
  <c r="Q22" i="9"/>
  <c r="V22" i="9" s="1"/>
  <c r="X21" i="9"/>
  <c r="V21" i="9"/>
  <c r="X20" i="9"/>
  <c r="V20" i="9"/>
  <c r="X19" i="9"/>
  <c r="V19" i="9"/>
  <c r="X18" i="9"/>
  <c r="V18" i="9"/>
  <c r="X17" i="9"/>
  <c r="V17" i="9"/>
  <c r="X16" i="9"/>
  <c r="V16" i="9"/>
  <c r="W15" i="9"/>
  <c r="Q15" i="9"/>
  <c r="V15" i="9" s="1"/>
  <c r="X14" i="9"/>
  <c r="V14" i="9"/>
  <c r="X13" i="9"/>
  <c r="V13" i="9"/>
  <c r="X12" i="9"/>
  <c r="V12" i="9"/>
  <c r="X11" i="9"/>
  <c r="V11" i="9"/>
  <c r="X10" i="9"/>
  <c r="V10" i="9"/>
  <c r="X9" i="9"/>
  <c r="V9" i="9"/>
  <c r="X8" i="9"/>
  <c r="V8" i="9"/>
  <c r="W7" i="9"/>
  <c r="Q7" i="9"/>
  <c r="V7" i="9" s="1"/>
  <c r="X6" i="9"/>
  <c r="V6" i="9"/>
  <c r="X5" i="9"/>
  <c r="V5" i="9"/>
  <c r="X4" i="9"/>
  <c r="V4" i="9"/>
  <c r="R5" i="8"/>
  <c r="R6" i="8"/>
  <c r="R7" i="8"/>
  <c r="R8" i="8"/>
  <c r="R9" i="8"/>
  <c r="R10" i="8"/>
  <c r="R11" i="8"/>
  <c r="R12" i="8"/>
  <c r="R14" i="8"/>
  <c r="R15" i="8"/>
  <c r="R16" i="8"/>
  <c r="R17" i="8"/>
  <c r="R18" i="8"/>
  <c r="R19" i="8"/>
  <c r="R21" i="8"/>
  <c r="R22" i="8"/>
  <c r="R23" i="8"/>
  <c r="R24" i="8"/>
  <c r="R25" i="8"/>
  <c r="R26" i="8"/>
  <c r="R27" i="8"/>
  <c r="R28" i="8"/>
  <c r="R29" i="8"/>
  <c r="R31" i="8"/>
  <c r="R32" i="8"/>
  <c r="R33" i="8"/>
  <c r="R34" i="8"/>
  <c r="R35" i="8"/>
  <c r="R36" i="8"/>
  <c r="R38" i="8"/>
  <c r="R39" i="8"/>
  <c r="R40" i="8"/>
  <c r="R42" i="8"/>
  <c r="R43" i="8"/>
  <c r="R44" i="8"/>
  <c r="R46" i="8"/>
  <c r="R47" i="8"/>
  <c r="R48" i="8"/>
  <c r="R49" i="8"/>
  <c r="R50" i="8"/>
  <c r="R52" i="8"/>
  <c r="R4" i="8"/>
  <c r="J60" i="6" l="1"/>
  <c r="I60" i="6"/>
  <c r="H60" i="6"/>
  <c r="N7" i="19" l="1"/>
  <c r="N6" i="19"/>
  <c r="N4" i="19"/>
  <c r="K14" i="21"/>
  <c r="J14" i="21"/>
  <c r="G14" i="21"/>
  <c r="J13" i="21"/>
  <c r="K13" i="21" s="1"/>
  <c r="G13" i="21"/>
  <c r="J12" i="21"/>
  <c r="K12" i="21" s="1"/>
  <c r="G12" i="21"/>
  <c r="J9" i="21"/>
  <c r="K9" i="21" s="1"/>
  <c r="G9" i="21"/>
  <c r="K8" i="21"/>
  <c r="J8" i="21"/>
  <c r="G8" i="21"/>
  <c r="J7" i="21"/>
  <c r="K7" i="21" s="1"/>
  <c r="G7" i="21"/>
  <c r="J6" i="21"/>
  <c r="K6" i="21" s="1"/>
  <c r="G6" i="21"/>
  <c r="J5" i="21"/>
  <c r="K5" i="21" s="1"/>
  <c r="G5" i="21"/>
  <c r="K4" i="21"/>
  <c r="J4" i="21"/>
  <c r="G4" i="21"/>
  <c r="Q46" i="8" l="1"/>
  <c r="Q44" i="8"/>
  <c r="Q38" i="8"/>
  <c r="Q36" i="8"/>
  <c r="Q31" i="8"/>
  <c r="Q28" i="8"/>
  <c r="Q25" i="8"/>
  <c r="Q23" i="8"/>
  <c r="Q22" i="8"/>
  <c r="Q15" i="8"/>
  <c r="Q7" i="8"/>
  <c r="J49" i="6"/>
  <c r="I49" i="6"/>
  <c r="H49" i="6"/>
  <c r="J47" i="6"/>
  <c r="I47" i="6"/>
  <c r="H47" i="6"/>
  <c r="J23" i="6"/>
  <c r="I23" i="6"/>
  <c r="H23" i="6"/>
  <c r="J15" i="6"/>
  <c r="I15" i="6"/>
  <c r="H15" i="6"/>
  <c r="J12" i="6"/>
  <c r="I12" i="6"/>
  <c r="H12" i="6"/>
  <c r="J8" i="6"/>
  <c r="I8" i="6"/>
  <c r="H8" i="6"/>
  <c r="J129" i="6"/>
  <c r="I129" i="6"/>
  <c r="H129" i="6"/>
  <c r="J130" i="6"/>
  <c r="I130" i="6"/>
  <c r="H130" i="6"/>
  <c r="J97" i="6"/>
  <c r="I97" i="6"/>
  <c r="H97" i="6"/>
  <c r="J120" i="6"/>
  <c r="H120" i="6"/>
  <c r="J68" i="6"/>
  <c r="I68" i="6"/>
  <c r="H68" i="6"/>
  <c r="J67" i="6"/>
  <c r="I67" i="6"/>
  <c r="H67" i="6"/>
</calcChain>
</file>

<file path=xl/comments1.xml><?xml version="1.0" encoding="utf-8"?>
<comments xmlns="http://schemas.openxmlformats.org/spreadsheetml/2006/main">
  <authors>
    <author>Kirsten Birch Håkansson</author>
  </authors>
  <commentList>
    <comment ref="I41" authorId="0">
      <text>
        <r>
          <rPr>
            <b/>
            <sz val="9"/>
            <color indexed="81"/>
            <rFont val="Tahoma"/>
            <family val="2"/>
          </rPr>
          <t>Kirsten Birch Håkansson:</t>
        </r>
        <r>
          <rPr>
            <sz val="9"/>
            <color indexed="81"/>
            <rFont val="Tahoma"/>
            <family val="2"/>
          </rPr>
          <t xml:space="preserve">
Burde dette ikke være at-sea
</t>
        </r>
      </text>
    </comment>
  </commentList>
</comments>
</file>

<file path=xl/sharedStrings.xml><?xml version="1.0" encoding="utf-8"?>
<sst xmlns="http://schemas.openxmlformats.org/spreadsheetml/2006/main" count="19971" uniqueCount="1414">
  <si>
    <t xml:space="preserve">  NP years</t>
  </si>
  <si>
    <t>MS</t>
  </si>
  <si>
    <t>Expert group</t>
  </si>
  <si>
    <t>RFMO</t>
  </si>
  <si>
    <t>Year</t>
  </si>
  <si>
    <t>Years for which a chairperson is provided by MS</t>
  </si>
  <si>
    <t>MS Participation</t>
  </si>
  <si>
    <t>Eligible under DCF</t>
  </si>
  <si>
    <t>Attendance</t>
  </si>
  <si>
    <t>2011-2013</t>
  </si>
  <si>
    <t>X</t>
  </si>
  <si>
    <t>ICES</t>
  </si>
  <si>
    <t>Table III.A.1 – General description of the fishing sector</t>
  </si>
  <si>
    <t>Region</t>
  </si>
  <si>
    <t>Sub-area</t>
  </si>
  <si>
    <t>Target assemblages or species assemblages</t>
  </si>
  <si>
    <t>Demersal (a)</t>
  </si>
  <si>
    <t>Pelagic
(a)</t>
  </si>
  <si>
    <t>Industrial 
(b)</t>
  </si>
  <si>
    <t>Deep-water 
(a)</t>
  </si>
  <si>
    <t>Tuna and 
tuna-like</t>
  </si>
  <si>
    <t>Other highly
migratory</t>
  </si>
  <si>
    <t>Baltic Sea</t>
  </si>
  <si>
    <t>ICES areas III b-d</t>
  </si>
  <si>
    <t>North Sea and Eastern Arctic</t>
  </si>
  <si>
    <t>ICES Sub-areas I, II, IIIa, IV and VIId</t>
  </si>
  <si>
    <t>North Atlantic</t>
  </si>
  <si>
    <t>ICES Sub-areas V, XIV (excl. VIId), and NAFO area</t>
  </si>
  <si>
    <t>Mediterranean Sea and Black Sea</t>
  </si>
  <si>
    <t>All geographical sub-areas</t>
  </si>
  <si>
    <t>Other regions where fisheries are operated by EU vessels and managed by RFMOs</t>
  </si>
  <si>
    <t>Central East Atlantic</t>
  </si>
  <si>
    <t>Antarctic</t>
  </si>
  <si>
    <t>Central West Atlantic</t>
  </si>
  <si>
    <t>Indian Ocean</t>
  </si>
  <si>
    <t>Pacific Ocean</t>
  </si>
  <si>
    <t xml:space="preserve">  (a) Including fish, crustaceans and molluscs</t>
  </si>
  <si>
    <t xml:space="preserve">  (b) Fisheries targeting species for the production of fish meal, fish oil, etc. </t>
  </si>
  <si>
    <t>Table III.B.1 - Population segments for collection of economic data</t>
  </si>
  <si>
    <t>Supra region</t>
  </si>
  <si>
    <t>Reference years</t>
  </si>
  <si>
    <t>Type of data collection scheme</t>
  </si>
  <si>
    <t>Achieved Sample  no.</t>
  </si>
  <si>
    <t>Achieved Sample rate</t>
  </si>
  <si>
    <t>Achieved Sample no. / Planned sampled no.</t>
  </si>
  <si>
    <t>Baltic Sea, North Sea and Eastern Arctic, and North Atlantic</t>
  </si>
  <si>
    <t>A</t>
  </si>
  <si>
    <t>B</t>
  </si>
  <si>
    <t>5</t>
  </si>
  <si>
    <t>C</t>
  </si>
  <si>
    <t>(b) planned sample can be modified based on updated information on the total population (fleet register)</t>
  </si>
  <si>
    <t>Table III.B.2 - Economic Clustering of fleet segments</t>
  </si>
  <si>
    <t>Name of the clustered fleet segments</t>
  </si>
  <si>
    <t>Total number of vessels in the cluster from the most recent information</t>
  </si>
  <si>
    <r>
      <t>Total number of vessels in the cluster by the 1</t>
    </r>
    <r>
      <rPr>
        <b/>
        <vertAlign val="superscript"/>
        <sz val="10"/>
        <rFont val="Arial"/>
        <family val="2"/>
      </rPr>
      <t>st</t>
    </r>
    <r>
      <rPr>
        <b/>
        <sz val="10"/>
        <rFont val="Arial"/>
        <family val="2"/>
      </rPr>
      <t xml:space="preserve"> of January of the sampling year</t>
    </r>
  </si>
  <si>
    <t>Fleet segments which have been clustered</t>
  </si>
  <si>
    <t>Number of vessels in the segment from the most recent information</t>
  </si>
  <si>
    <r>
      <t>Number of vessels in the segment by the 1</t>
    </r>
    <r>
      <rPr>
        <b/>
        <vertAlign val="superscript"/>
        <sz val="10"/>
        <rFont val="Arial"/>
        <family val="2"/>
      </rPr>
      <t>st</t>
    </r>
    <r>
      <rPr>
        <b/>
        <sz val="10"/>
        <rFont val="Arial"/>
        <family val="2"/>
      </rPr>
      <t xml:space="preserve"> of January of the sampling year</t>
    </r>
  </si>
  <si>
    <t>Table III.B.3 - Economic Data collection strategy</t>
  </si>
  <si>
    <t>NP years</t>
  </si>
  <si>
    <t>Variable group</t>
  </si>
  <si>
    <t>Variables</t>
  </si>
  <si>
    <t>Data sources</t>
  </si>
  <si>
    <t>Income</t>
  </si>
  <si>
    <t>Gross value of landings</t>
  </si>
  <si>
    <t>2010</t>
  </si>
  <si>
    <t>all segments</t>
  </si>
  <si>
    <t>Other income</t>
  </si>
  <si>
    <t>CV</t>
  </si>
  <si>
    <t>Table III.C.1 - List of identified metiers</t>
  </si>
  <si>
    <t>Fishing ground</t>
  </si>
  <si>
    <t>Gear LVL4</t>
  </si>
  <si>
    <t>Target Assemblage LVL5</t>
  </si>
  <si>
    <t>Metier LVL6</t>
  </si>
  <si>
    <t>Effort Days</t>
  </si>
  <si>
    <t>Total Landings (tonnes)</t>
  </si>
  <si>
    <t>Total Value (euros)</t>
  </si>
  <si>
    <t>Selected Effort</t>
  </si>
  <si>
    <t>Selected Landings</t>
  </si>
  <si>
    <t>Selected Value</t>
  </si>
  <si>
    <t>Selected Discards</t>
  </si>
  <si>
    <t>IV, VIId</t>
  </si>
  <si>
    <t>Demersal fish</t>
  </si>
  <si>
    <t>Y</t>
  </si>
  <si>
    <t>N</t>
  </si>
  <si>
    <t>Table III.C.2 - Merging and disaggregation of metiers (re-arrangement)</t>
  </si>
  <si>
    <t>Sampling year</t>
  </si>
  <si>
    <t>Is metier merged with other metiers for sampling purposes?</t>
  </si>
  <si>
    <t>Metiers that will be merged for sampling  purposes (Table III_C_1 column G)</t>
  </si>
  <si>
    <t>Metiers that will be further disaggregated</t>
  </si>
  <si>
    <t>Name of metier to sample (Table III_C_3 column H)</t>
  </si>
  <si>
    <t>Agreement at Regional level</t>
  </si>
  <si>
    <t>Baltic</t>
  </si>
  <si>
    <t>Yes</t>
  </si>
  <si>
    <t>Table III.C.3 - Expected sampled trips by metier</t>
  </si>
  <si>
    <t>MS participating in sampling</t>
  </si>
  <si>
    <t>Sampling Year</t>
  </si>
  <si>
    <t>Sampling frame codes</t>
  </si>
  <si>
    <t>Sampling strategy</t>
  </si>
  <si>
    <t>Sampling scheme</t>
  </si>
  <si>
    <t>Average total no. of trips in the reference years</t>
  </si>
  <si>
    <t>Total No. of trips during the Sampling year</t>
  </si>
  <si>
    <t>Expected no. trips to be sampled at sea by MS</t>
  </si>
  <si>
    <t>Expected no. trips sampled on shore by MS</t>
  </si>
  <si>
    <t>Achieved number of trips</t>
  </si>
  <si>
    <t>Achieved no. trips at sea</t>
  </si>
  <si>
    <t>Achieved no. trips landings on shore</t>
  </si>
  <si>
    <t>OTB_DEF_100-119_0_0</t>
  </si>
  <si>
    <t>Other [Market stock specific sampling]</t>
  </si>
  <si>
    <t>Table III.C.4 -  Metier sampling strategy</t>
  </si>
  <si>
    <t>Sampling frame code</t>
  </si>
  <si>
    <t>Sampling frame (fishing activities)</t>
  </si>
  <si>
    <t>Sampling frame (geographical location)</t>
  </si>
  <si>
    <t>Sampling frame (seasonality)</t>
  </si>
  <si>
    <t>Planned no. trips to be sampled at sea by MS</t>
  </si>
  <si>
    <t>Planned no. trips sampled on shore by MS</t>
  </si>
  <si>
    <t>Time stratification</t>
  </si>
  <si>
    <t>% achieved number of trips   ----- A/P*100</t>
  </si>
  <si>
    <t>% achieved number of trips at sea             ----- A/P*100</t>
  </si>
  <si>
    <t>% achieved number of trips on shore             ----- A/P*100</t>
  </si>
  <si>
    <t>A1</t>
  </si>
  <si>
    <t>Q</t>
  </si>
  <si>
    <t>A2</t>
  </si>
  <si>
    <t>A3</t>
  </si>
  <si>
    <t>All year</t>
  </si>
  <si>
    <t>MS partcipating in sampling</t>
  </si>
  <si>
    <t>Species</t>
  </si>
  <si>
    <t>Species Group</t>
  </si>
  <si>
    <t>Required annual Precision target (CV)</t>
  </si>
  <si>
    <t>Intensity agreed at the regional level</t>
  </si>
  <si>
    <t>From the unsorted
catches</t>
  </si>
  <si>
    <t>Precision (CV) achieved on unsorted catches</t>
  </si>
  <si>
    <t>From the retained
catches and/or landings</t>
  </si>
  <si>
    <t>Precision (CV) achieved on retained catches and/or landings</t>
  </si>
  <si>
    <t>From the discards</t>
  </si>
  <si>
    <t>Precision (CV) achieved on discards</t>
  </si>
  <si>
    <t>Solea solea</t>
  </si>
  <si>
    <t>No</t>
  </si>
  <si>
    <t>Pleuronectes platessa</t>
  </si>
  <si>
    <t>Age</t>
  </si>
  <si>
    <t>-</t>
  </si>
  <si>
    <t>Bilateral agreement</t>
  </si>
  <si>
    <t>Metier level 6</t>
  </si>
  <si>
    <t>Achieved length sampling</t>
  </si>
  <si>
    <t>OTB_DEF_70-99_0_0</t>
  </si>
  <si>
    <t>Table III.E.1 – List of required stocks (Appendix VII)</t>
  </si>
  <si>
    <t>Area / Stock</t>
  </si>
  <si>
    <t>Average
landings
---
tons</t>
  </si>
  <si>
    <t>Share in 
EU TAC
---
%</t>
  </si>
  <si>
    <t>Share in
EU landings
---
%</t>
  </si>
  <si>
    <t>Selected for sampling</t>
  </si>
  <si>
    <t>Gadus morhua</t>
  </si>
  <si>
    <t>8</t>
  </si>
  <si>
    <t>VIIa</t>
  </si>
  <si>
    <t>16</t>
  </si>
  <si>
    <t>VIIe</t>
  </si>
  <si>
    <t>3</t>
  </si>
  <si>
    <t>Nephrops norvegicus</t>
  </si>
  <si>
    <t>6</t>
  </si>
  <si>
    <t>7</t>
  </si>
  <si>
    <t>Merluccius merluccius</t>
  </si>
  <si>
    <t>1</t>
  </si>
  <si>
    <t>60</t>
  </si>
  <si>
    <t>Table III.E.2 - Long-term planning of sampling for stock-based variables</t>
  </si>
  <si>
    <t>NP Years</t>
  </si>
  <si>
    <t>Weight</t>
  </si>
  <si>
    <t>Sex ratio</t>
  </si>
  <si>
    <t>Sexual maturity</t>
  </si>
  <si>
    <t>Fecundity</t>
  </si>
  <si>
    <t>IV</t>
  </si>
  <si>
    <t>Not applicable</t>
  </si>
  <si>
    <t>Table III.E.3 - Sampling intensity for stock-based variables</t>
  </si>
  <si>
    <t>Variable (*)</t>
  </si>
  <si>
    <t>Required precision target (CV)</t>
  </si>
  <si>
    <t>Achieved precision target (CV)</t>
  </si>
  <si>
    <t>Is target precision achieved at a regional level?</t>
  </si>
  <si>
    <t>Achieved No of individuals at a national level</t>
  </si>
  <si>
    <t>Achieved  No of individuals at the regional level</t>
  </si>
  <si>
    <t>% achievement at national (100*Q/M)</t>
  </si>
  <si>
    <t>% achievement regional (100*R/N)</t>
  </si>
  <si>
    <t>Weight @age</t>
  </si>
  <si>
    <t>Sex-ratio @age</t>
  </si>
  <si>
    <t>Maturity @age</t>
  </si>
  <si>
    <t>Weight @length</t>
  </si>
  <si>
    <t>Maturity @length</t>
  </si>
  <si>
    <t>Sex-ratio @length</t>
  </si>
  <si>
    <t>Table III.F.1 – Transversal Variables Data collection strategy</t>
  </si>
  <si>
    <t>Capacity</t>
  </si>
  <si>
    <t>Number of vessels</t>
  </si>
  <si>
    <t>GT, kW, vessel age,</t>
  </si>
  <si>
    <t>Effort</t>
  </si>
  <si>
    <t>Days at sea</t>
  </si>
  <si>
    <t>Hours fished</t>
  </si>
  <si>
    <t>Fishing days</t>
  </si>
  <si>
    <t>kW* fishing days</t>
  </si>
  <si>
    <t>Landings</t>
  </si>
  <si>
    <t>Value of landings total and per species</t>
  </si>
  <si>
    <t>Live weight of landings total and per species</t>
  </si>
  <si>
    <t>Table III.F.2 - Conversion factors</t>
  </si>
  <si>
    <t>Presentation</t>
  </si>
  <si>
    <t>Conversion factor</t>
  </si>
  <si>
    <t>Gutted</t>
  </si>
  <si>
    <t>Whole</t>
  </si>
  <si>
    <t>Tails</t>
  </si>
  <si>
    <t>Table III.G.1-  List of surveys</t>
  </si>
  <si>
    <t>Year of the survey</t>
  </si>
  <si>
    <t>Name of survey</t>
  </si>
  <si>
    <t>Aim of survey</t>
  </si>
  <si>
    <t>Area(s)
covered</t>
  </si>
  <si>
    <t>Period (Month)</t>
  </si>
  <si>
    <t>Days at sea planned</t>
  </si>
  <si>
    <t>Max. days eligible</t>
  </si>
  <si>
    <t>Type of Sampling activities</t>
  </si>
  <si>
    <t>Planned target</t>
  </si>
  <si>
    <t>Ecosystem indicators collected</t>
  </si>
  <si>
    <t>Map</t>
  </si>
  <si>
    <t>Relevant international planning group</t>
  </si>
  <si>
    <t>Upload in international database</t>
  </si>
  <si>
    <t>Achieved Days at sea</t>
  </si>
  <si>
    <t>Achieved Target</t>
  </si>
  <si>
    <t>% achievement no days ----- A/P %</t>
  </si>
  <si>
    <t>% achievement target ----- A/P %</t>
  </si>
  <si>
    <t>Fish Hauls</t>
  </si>
  <si>
    <t>12</t>
  </si>
  <si>
    <t>37</t>
  </si>
  <si>
    <t>NS Herring Acoustic Survey</t>
  </si>
  <si>
    <t>IIIa, IV</t>
  </si>
  <si>
    <t>Echo Nm</t>
  </si>
  <si>
    <t>NA</t>
  </si>
  <si>
    <t>13</t>
  </si>
  <si>
    <t>15</t>
  </si>
  <si>
    <t>14</t>
  </si>
  <si>
    <t>Table IV.A.1 - General overview of aquaculture activities</t>
  </si>
  <si>
    <t xml:space="preserve">Fish farming techniques </t>
  </si>
  <si>
    <t>Shellfish farming techniques</t>
  </si>
  <si>
    <t>Land based farms</t>
  </si>
  <si>
    <t>Cages</t>
  </si>
  <si>
    <t>Hatcheries and Nurseries</t>
  </si>
  <si>
    <t>On growing</t>
  </si>
  <si>
    <t>Combined</t>
  </si>
  <si>
    <t>Rafts</t>
  </si>
  <si>
    <t>Long line</t>
  </si>
  <si>
    <t>Bottom</t>
  </si>
  <si>
    <t>Other</t>
  </si>
  <si>
    <t>LTL</t>
  </si>
  <si>
    <t>Salmon (a)</t>
  </si>
  <si>
    <t>Eel (b)</t>
  </si>
  <si>
    <t>Sea bass and Sea Bream (c)</t>
  </si>
  <si>
    <t>Other marine fish (d)</t>
  </si>
  <si>
    <t xml:space="preserve">  Tuna (e)</t>
  </si>
  <si>
    <t xml:space="preserve">       Haddock (f)</t>
  </si>
  <si>
    <t xml:space="preserve">    Turbot (g)</t>
  </si>
  <si>
    <t xml:space="preserve"> Cod (h)</t>
  </si>
  <si>
    <t>Mussel (i)</t>
  </si>
  <si>
    <t>Oyster (j)</t>
  </si>
  <si>
    <t>Clam (k)</t>
  </si>
  <si>
    <t>Other shellfish (l)</t>
  </si>
  <si>
    <t>Fresh water fish (m)</t>
  </si>
  <si>
    <t xml:space="preserve"> Trout (n)</t>
  </si>
  <si>
    <t>Carp (o)</t>
  </si>
  <si>
    <t>(a) Salmo salar</t>
  </si>
  <si>
    <t>(b) Anguila anguilla</t>
  </si>
  <si>
    <t>(c) Dicentrarchus labrax and Sparus aurata</t>
  </si>
  <si>
    <t>(d) This row contains all other not listed marine species</t>
  </si>
  <si>
    <t>(e) Thunnus thynnus</t>
  </si>
  <si>
    <t>(f) Melanogrammus aeglefinus</t>
  </si>
  <si>
    <t>(g) Psetta maxima</t>
  </si>
  <si>
    <t>(h) Gadus morhua</t>
  </si>
  <si>
    <t>(i) Mytilus edulis, Mytilus galoprovincialis</t>
  </si>
  <si>
    <t>(j) Ostrea edulis, Crassostrea gigas</t>
  </si>
  <si>
    <t>(k) Venus verucosa or Veneridae</t>
  </si>
  <si>
    <t>(l) This row contains all other not listed shellfish species</t>
  </si>
  <si>
    <t>(m) This row contains all other not listed fresh water species</t>
  </si>
  <si>
    <t>(n) Salmo trutta and ....</t>
  </si>
  <si>
    <t>(o) Latin name</t>
  </si>
  <si>
    <t>Table IV.A.2 - Population segments for collection of aquaculture data</t>
  </si>
  <si>
    <t>Segment</t>
  </si>
  <si>
    <t xml:space="preserve">Frame population no. F </t>
  </si>
  <si>
    <t>Achieved no.sample</t>
  </si>
  <si>
    <t>Achieved Sample rate / Planned sampled rate</t>
  </si>
  <si>
    <t>Table IV.A.3 – Sampling strategy  - Aquaculture sector</t>
  </si>
  <si>
    <t>Variables (as listed in Appendix X)</t>
  </si>
  <si>
    <t>Turnover</t>
  </si>
  <si>
    <t>Financial accounts</t>
  </si>
  <si>
    <t>Energy costs</t>
  </si>
  <si>
    <t>Table IV.B.1 - Processing industry: Population segments for collection of economic data</t>
  </si>
  <si>
    <t>Total 
population no.
-----
N</t>
  </si>
  <si>
    <t>Planned
sample no. (a)
-----
P</t>
  </si>
  <si>
    <t>Achieved no. sample</t>
  </si>
  <si>
    <t>Companies &lt;= 10</t>
  </si>
  <si>
    <t>Companies 11-49</t>
  </si>
  <si>
    <t>(c) A - Census; B - Probability Sample Survey; C - Non-Probability Sample Survey</t>
  </si>
  <si>
    <t>Table IV.B.2 – Sampling strategy - Processing industry</t>
  </si>
  <si>
    <t>Variables (as listed in Appendix XII)</t>
  </si>
  <si>
    <t>financial accounts</t>
  </si>
  <si>
    <t>Other operational costs</t>
  </si>
  <si>
    <t xml:space="preserve">Table V.1 - Indicators to measure the effects of fisheries on the marine ecosystem </t>
  </si>
  <si>
    <t>Code specification</t>
  </si>
  <si>
    <t>Data required</t>
  </si>
  <si>
    <t>Data collection</t>
  </si>
  <si>
    <t>Effective time lag for availability</t>
  </si>
  <si>
    <t>Time interval for position reports</t>
  </si>
  <si>
    <t xml:space="preserve">Position and vessel registration </t>
  </si>
  <si>
    <t>Discarding rates of commercially exploited species</t>
  </si>
  <si>
    <t xml:space="preserve">Species of catches and discards </t>
  </si>
  <si>
    <t>length of catches and discards</t>
  </si>
  <si>
    <t>Value of landings and cost of fuel.</t>
  </si>
  <si>
    <t>Types of data transmitted</t>
  </si>
  <si>
    <t>Expert group
or
Project</t>
  </si>
  <si>
    <t>Species
or
Fleet segment</t>
  </si>
  <si>
    <t>Species specific effort</t>
  </si>
  <si>
    <t>Quantities landed</t>
  </si>
  <si>
    <t>Quantities discarded</t>
  </si>
  <si>
    <t>CPUE data</t>
  </si>
  <si>
    <t>Survey data</t>
  </si>
  <si>
    <t>Length comp landings</t>
  </si>
  <si>
    <t>Age comp landings</t>
  </si>
  <si>
    <t>Length comp discards</t>
  </si>
  <si>
    <t>Age comp discards</t>
  </si>
  <si>
    <t>Growth</t>
  </si>
  <si>
    <t>Sex ratios</t>
  </si>
  <si>
    <t>Economic data fleets</t>
  </si>
  <si>
    <t>Fish processing industry</t>
  </si>
  <si>
    <t>ICES WGNEPH</t>
  </si>
  <si>
    <t>ICES WGNSSK</t>
  </si>
  <si>
    <t>VII, VIII</t>
  </si>
  <si>
    <t>Achieved no of fish measured at a national level by metier 
(= J + K + L)</t>
  </si>
  <si>
    <t>VI.1 – Achieved Data transmission</t>
  </si>
  <si>
    <t>Target 
population no. (b)
-----
N</t>
  </si>
  <si>
    <t>Planned minimum No of individuals to be measured at a national level</t>
  </si>
  <si>
    <t>Planned minimum No of individuals to be measured at the regional level</t>
  </si>
  <si>
    <t xml:space="preserve">Frame population no. 
----
F </t>
  </si>
  <si>
    <t>Metiers picked up by ranking system (Table III_C_1 column G)</t>
  </si>
  <si>
    <t>Reference year</t>
  </si>
  <si>
    <t>Crustaceans</t>
  </si>
  <si>
    <t>Concurrent-at-sea</t>
  </si>
  <si>
    <t>Small pelagic fish</t>
  </si>
  <si>
    <t>Planned total no. trips to be sampled by MS</t>
  </si>
  <si>
    <t>Expected total no. trips to be sampled by MS</t>
  </si>
  <si>
    <t>Type of data collection scheme  (a)</t>
  </si>
  <si>
    <t>Response rate</t>
  </si>
  <si>
    <t>Length class</t>
  </si>
  <si>
    <t>18-&lt; 24 m</t>
  </si>
  <si>
    <t>40 m or larger</t>
  </si>
  <si>
    <t>12-&lt; 18 m</t>
  </si>
  <si>
    <t>INFO dropdown list</t>
  </si>
  <si>
    <t>Table III.B.3</t>
  </si>
  <si>
    <t>Variable group (a)</t>
  </si>
  <si>
    <t>Fleet segments vessels (b)</t>
  </si>
  <si>
    <t>Fleet segments vessels lenght classes (b)</t>
  </si>
  <si>
    <t>Type of data collection scheme (c)</t>
  </si>
  <si>
    <t>Achieved sample rate</t>
  </si>
  <si>
    <t>Other variability indicators (d)</t>
  </si>
  <si>
    <t>Fleet segments vessels</t>
  </si>
  <si>
    <t>Fleet segments vessels lenght classes</t>
  </si>
  <si>
    <t>Beam trawlers</t>
  </si>
  <si>
    <t>0-&lt; 10 m</t>
  </si>
  <si>
    <t>Demersal trawlers and/or demersal seiners</t>
  </si>
  <si>
    <t>0-&lt; 6 m</t>
  </si>
  <si>
    <t>10-&lt; 12 m</t>
  </si>
  <si>
    <t>Purse seiners</t>
  </si>
  <si>
    <t>6-&lt; 12 m</t>
  </si>
  <si>
    <t>Dredgers</t>
  </si>
  <si>
    <t>Vessel using other active gears</t>
  </si>
  <si>
    <t>Vessels using Polyvalent ‘active’ gears only</t>
  </si>
  <si>
    <t>24-&lt; 40 m</t>
  </si>
  <si>
    <t>Vessels using hooks</t>
  </si>
  <si>
    <t>Drift and/or fixed netters</t>
  </si>
  <si>
    <t>(b) MS should specify the segments for which a specific sampling strategy has been used. CV, achieved sample rate and response rate have to be reported for each segment and each variable</t>
  </si>
  <si>
    <t>Vessels using Pots and/or traps</t>
  </si>
  <si>
    <t>Vessels using other Passive gears</t>
  </si>
  <si>
    <t>(d) only in case of Non Probability Sampling, measures of variability other than CV could be provided and explained in the text</t>
  </si>
  <si>
    <t>Vessels using Polyvalent ‘passive’ gears only</t>
  </si>
  <si>
    <t>Vessels using active and passive gears</t>
  </si>
  <si>
    <t>Fleet segments (a)</t>
  </si>
  <si>
    <t>Type of data collection scheme (b)</t>
  </si>
  <si>
    <t>Achieved sample rate (c )</t>
  </si>
  <si>
    <t>Response rate (c )</t>
  </si>
  <si>
    <t>CV (c )</t>
  </si>
  <si>
    <t>(a) MS should specify the segments for which a specific sampling strategy has been used. CV, achieved sample rate and response rate have to be reported for each segment and each variable</t>
  </si>
  <si>
    <t>(b) A - Census; B - Probability Sample Survey; C - Non-Probability Sample Survey</t>
  </si>
  <si>
    <t>Segments (b)</t>
  </si>
  <si>
    <t>(a) A - Census; B - Probability Sample Survey; C - Non-Probability Sample Survey</t>
  </si>
  <si>
    <t>(c ) DCF data quality requirements have not to be addressed for data which is mandatory to be collected under a different EU legislation. This applies in particular to all capacity data, which are regulated under Commission Regulation No 26/2004, and to the data that are derived from logbooks and sales notes, which are regulated under Council Regulation (EC) No 1224/2009.</t>
  </si>
  <si>
    <t>Other variability indicators (c )</t>
  </si>
  <si>
    <t>(c) only in case of Non Probability Sampling, measures of variability other than CV could be provided and explained in the text</t>
  </si>
  <si>
    <t>Other variability indicators (b)</t>
  </si>
  <si>
    <t>Segments (c)</t>
  </si>
  <si>
    <t>(b) only in case of Non Probability Sampling, measures of variability other than CV could be provided and explained in the text</t>
  </si>
  <si>
    <t>Table III.C.5 – Sampling intensity for length compositions (all metiers combined)</t>
  </si>
  <si>
    <t>Frame population no. 
----
F</t>
  </si>
  <si>
    <t>National name of the survey (d)</t>
  </si>
  <si>
    <t xml:space="preserve">Achieved sample rate </t>
  </si>
  <si>
    <t xml:space="preserve">Response rate </t>
  </si>
  <si>
    <t xml:space="preserve">CV </t>
  </si>
  <si>
    <t>(c ) segments can be reported as "all segments" in the case the sampling strategy is the same for all segments, otherwise MS should specify the segments for which a specific sampling strategy has been used</t>
  </si>
  <si>
    <t>(d) name of the survey as reported in the NP if applicable. Not mandatory</t>
  </si>
  <si>
    <t xml:space="preserve">  AR year</t>
  </si>
  <si>
    <t>AR year</t>
  </si>
  <si>
    <t>AR Year</t>
  </si>
  <si>
    <t>National name of the survey (c)</t>
  </si>
  <si>
    <t>Fleet segment ( a)</t>
  </si>
  <si>
    <t>Planned
sample no. (b)
-----
P</t>
  </si>
  <si>
    <t xml:space="preserve"> Planned 
sample rate (b)
-----
(P/F)*100 (%)</t>
  </si>
  <si>
    <t>(a) put an asterisk in the case the segment has been clustered with other segment(s)</t>
  </si>
  <si>
    <t xml:space="preserve">(a) planned sample can be modified based on updated information on the total population </t>
  </si>
  <si>
    <t>Total 
population no. (a)
----
N</t>
  </si>
  <si>
    <t xml:space="preserve"> Planned 
sample rate
-----
P/F*100 (%)</t>
  </si>
  <si>
    <t>Type of data collection scheme  (b)</t>
  </si>
  <si>
    <t>(c) name of the survey as reported in the NP if applicable. Not mandatory</t>
  </si>
  <si>
    <t>Planned
sample no. 
-----
P</t>
  </si>
  <si>
    <t xml:space="preserve"> Planned 
sample rate 
-----
P/F*100 (%)</t>
  </si>
  <si>
    <t>Segment (a)</t>
  </si>
  <si>
    <t>(a) in case of no stratification, put all the population</t>
  </si>
  <si>
    <t>Number of stock co-ordinators provided by MS</t>
  </si>
  <si>
    <t>Table III.C.6 - Achieved length sampling of catches, landings and discards by metier and species</t>
  </si>
  <si>
    <t>Conservation status of fish species</t>
  </si>
  <si>
    <t>Proportion of large fish</t>
  </si>
  <si>
    <t>Mean maximum length of fishes</t>
  </si>
  <si>
    <t>Size at maturation of exploited fish species</t>
  </si>
  <si>
    <t>LLS_DEF_0_0_0</t>
  </si>
  <si>
    <r>
      <t xml:space="preserve">Table II.B.1 - </t>
    </r>
    <r>
      <rPr>
        <b/>
        <sz val="12"/>
        <rFont val="Antique Olive"/>
        <family val="2"/>
      </rPr>
      <t>International co-ordination</t>
    </r>
  </si>
  <si>
    <t>(a) capital value (apart from the value of quota and other fishing rights), capital costs and transversal variables should not be reported in this table.  Transversal variables have to be reported only in table III.F.1.</t>
  </si>
  <si>
    <t>Achieved Sampled rate
-----
A/F</t>
  </si>
  <si>
    <t>DNK</t>
  </si>
  <si>
    <t>2009-2010</t>
  </si>
  <si>
    <t>27.I+II</t>
  </si>
  <si>
    <t>Midwater otter trawl [OTM]</t>
  </si>
  <si>
    <t>OTM_SPF_32-69_0_0</t>
  </si>
  <si>
    <t>Purse seine [PS_]</t>
  </si>
  <si>
    <t>PS__SPF_ALL_0_0</t>
  </si>
  <si>
    <t>27.IIIaN</t>
  </si>
  <si>
    <t>Set gillnet [GNS]</t>
  </si>
  <si>
    <t>GNS_CRU_&gt;0_0_0</t>
  </si>
  <si>
    <t>GNS_DEF_&gt;=220_0_0</t>
  </si>
  <si>
    <t>GNS_DEF_100-119_0_0</t>
  </si>
  <si>
    <t>GNS_DEF_120-219_0_0</t>
  </si>
  <si>
    <t>GNS_DEF_50-70_0_0</t>
  </si>
  <si>
    <t>GNS_DEF_90-99_0_0</t>
  </si>
  <si>
    <t>GNS_SPF_100-119_0_0</t>
  </si>
  <si>
    <t>GNS_SPF_120-219_0_0</t>
  </si>
  <si>
    <t>GNS_SPF_50-70_0_0</t>
  </si>
  <si>
    <t>Hand and pole lines [LHP]</t>
  </si>
  <si>
    <t>Finfish</t>
  </si>
  <si>
    <t>LHP_FIF_0_0_0</t>
  </si>
  <si>
    <t>Bottom otter trawl [OTB]</t>
  </si>
  <si>
    <t>OTB_CRU_32-69_0_0</t>
  </si>
  <si>
    <t>OTB_DEF_&lt;16_0_0</t>
  </si>
  <si>
    <t>OTB_DEF_32-69_0_0</t>
  </si>
  <si>
    <t>OTB_SPF_16-31_0_0</t>
  </si>
  <si>
    <t>OTB_SPF_32-69_0_0</t>
  </si>
  <si>
    <t>OTM_DEF_&lt;16_0_0</t>
  </si>
  <si>
    <t>OTM_SPF_16-31_0_0</t>
  </si>
  <si>
    <t>Bottom pair trawl [PTB]</t>
  </si>
  <si>
    <t>PTB_DEF_&lt;16_0_0</t>
  </si>
  <si>
    <t>Pelagic pair trawl [PTM]</t>
  </si>
  <si>
    <t>PTM_DEF_&lt;16_0_0</t>
  </si>
  <si>
    <t>PTM_SPF_16-31_0_0</t>
  </si>
  <si>
    <t>PTM_SPF_32-69_0_0</t>
  </si>
  <si>
    <t>Anchored seine [SDN]</t>
  </si>
  <si>
    <t>SDN_DEF_&gt;=120_0_0</t>
  </si>
  <si>
    <t>SDN_DEF_90-119_0_0</t>
  </si>
  <si>
    <t>Fly shooting seine [SSC]</t>
  </si>
  <si>
    <t>SSC_DEF_&gt;=120_0_0</t>
  </si>
  <si>
    <t>Beam trawl [TBB]</t>
  </si>
  <si>
    <t>TBB_DEF_&gt;=120_0_0</t>
  </si>
  <si>
    <t>TBB_DEF_90-119_0_0</t>
  </si>
  <si>
    <t>27.IIIaS</t>
  </si>
  <si>
    <t>Stationary uncovered pound nets [FPN]</t>
  </si>
  <si>
    <t>Catadromous</t>
  </si>
  <si>
    <t>FPN_CAT_&gt;0_0_0</t>
  </si>
  <si>
    <t>GNS_SPF_10-30_0_0</t>
  </si>
  <si>
    <t>OTB_CRU_70-89_2_35</t>
  </si>
  <si>
    <t>OTB_DEF_70-89_2_35</t>
  </si>
  <si>
    <t>OTM_SPF_&lt;16_0_0</t>
  </si>
  <si>
    <t>PTB_SPF_16-31_0_0</t>
  </si>
  <si>
    <t>PTB_SPF_32-69_0_0</t>
  </si>
  <si>
    <t>27.IV+VIId</t>
  </si>
  <si>
    <t>Set longlines [LLS]</t>
  </si>
  <si>
    <t>LLS_FIF_0_0_0</t>
  </si>
  <si>
    <t>OTB_DEF_16-31_0_0</t>
  </si>
  <si>
    <t>OTM_DEF_16-31_0_0</t>
  </si>
  <si>
    <t>SDN_DEF_100-119_0_0</t>
  </si>
  <si>
    <t>SSC_DEF_70-99_0_0</t>
  </si>
  <si>
    <t>TBB_CRU_16-31_0_0</t>
  </si>
  <si>
    <t>TBB_DEF_100-119_0_0</t>
  </si>
  <si>
    <t>27.SD22-24</t>
  </si>
  <si>
    <t>Anadromous</t>
  </si>
  <si>
    <t>FPN_ANA_&gt;0_0_0</t>
  </si>
  <si>
    <t>FPN_DEF_&gt;0_0_0</t>
  </si>
  <si>
    <t>Freshwater species</t>
  </si>
  <si>
    <t>FPN_FWS_&gt;0_0_0</t>
  </si>
  <si>
    <t>FPN_SPF_&gt;0_0_0</t>
  </si>
  <si>
    <t>GNS_CAT_&gt;0_0_0</t>
  </si>
  <si>
    <t>GNS_DEF_&gt;=157_0_0</t>
  </si>
  <si>
    <t>GNS_DEF_110-156_0_0</t>
  </si>
  <si>
    <t>GNS_DEF_90-109_0_0</t>
  </si>
  <si>
    <t>GNS_FWS_&gt;0_0_0</t>
  </si>
  <si>
    <t>GNS_SPF_110-156_0_0</t>
  </si>
  <si>
    <t>GNS_SPF_32-109_0_0</t>
  </si>
  <si>
    <t>Drifting longlines [LLD]</t>
  </si>
  <si>
    <t>LLD_ANA_0_0_0</t>
  </si>
  <si>
    <t>LLS_CAT_0_0_0</t>
  </si>
  <si>
    <t>OTB_CRU_&gt;0_0_0</t>
  </si>
  <si>
    <t>OTB_DEF_&gt;=105_1_120</t>
  </si>
  <si>
    <t>OTB_DEF_90-104_0_0</t>
  </si>
  <si>
    <t>OTB_SPF_32-104_0_0</t>
  </si>
  <si>
    <t>OTB_SPF_32-89_0_0</t>
  </si>
  <si>
    <t>OTM_DEF_&gt;=105_1_120</t>
  </si>
  <si>
    <t>PTB_DEF_&gt;=105_1_120</t>
  </si>
  <si>
    <t>PTB_SPF_32-104_0_0</t>
  </si>
  <si>
    <t>PTB_SPF_32-89_0_0</t>
  </si>
  <si>
    <t>PTM_DEF_16-31_0_0</t>
  </si>
  <si>
    <t>PTM_DEF_90-104_0_0</t>
  </si>
  <si>
    <t>PTM_SPF_32-104_0_0</t>
  </si>
  <si>
    <t>PTM_SPF_32-89_0_0</t>
  </si>
  <si>
    <t>SDN_DEF_&gt;=105_1_120</t>
  </si>
  <si>
    <t>SSC_DEF_&gt;=105_1_110</t>
  </si>
  <si>
    <t>SSC_DEF_&gt;=105_1_120</t>
  </si>
  <si>
    <t>27.SD25-32</t>
  </si>
  <si>
    <t>OTM_SPF_16-104_0_0</t>
  </si>
  <si>
    <t>PTM_SPF_16-104_0_0</t>
  </si>
  <si>
    <t>27.VII-VIII</t>
  </si>
  <si>
    <t>OTB_MCD_&gt;=120_0_0</t>
  </si>
  <si>
    <t>OTB_MCD_90-119_0_0</t>
  </si>
  <si>
    <t>PTB_MCD_&gt;=120_0_0</t>
  </si>
  <si>
    <t>PTB_MCD_90-119_0_0</t>
  </si>
  <si>
    <t>OTB_MCD_100-119_0_0</t>
  </si>
  <si>
    <t>(updated 2011/10/31 with figures from 2009 and 2010)</t>
  </si>
  <si>
    <t>(updated 2011/10/31)</t>
  </si>
  <si>
    <t>FPN_CAT_&gt;0_0_0  FPN_DEF_&gt;0_0_0</t>
  </si>
  <si>
    <t>FPN_MDC_&gt;0_0_0</t>
  </si>
  <si>
    <t>GNS_DEF_110-156_0_0  GNS_DEF_&gt;=157_0_0</t>
  </si>
  <si>
    <t>OTB_DEF_&lt;16_0_0  PTB_DEF_&lt;16_0_0  PTM_DEF_&lt;16_0_0</t>
  </si>
  <si>
    <t>OTM_SPF_16-31_0_0  PTB_SPF_16-31_0_0  PTM_SPF_16-31_0_0</t>
  </si>
  <si>
    <t>OTB_SPF_32-104_0_0  OTB_SPF_32-89_0_0  PTB_SPF_32-104_0_0  PTB_SPF_32-89_0_0  PTM_SPF_32-104_0_0  PTM_SPF_32-89_0_0</t>
  </si>
  <si>
    <t>OTB_SPF_16-31_0_0  OTM_SPF_16-104_0_0  OTM_SPF_16-31_0_0  PTB_SPF_16-31_0_0  PTM_SPF_16-104_0_0  PTM_SPF_16-31_0_0</t>
  </si>
  <si>
    <t>OTM_SPF_32-69_0_0  PS__SPF_ALL_0_0</t>
  </si>
  <si>
    <t>27.IIIa</t>
  </si>
  <si>
    <t>GNS_DEF_100-119_0_0 (IIIaS)</t>
  </si>
  <si>
    <t>GNS_DEF_120-219_0_0 (IIIaN)</t>
  </si>
  <si>
    <t>GNS_DEF_120-219_0_0 (IIIaN)    GNS_DEF_120-219_0_0 (IIIaS)</t>
  </si>
  <si>
    <t>GNS_DEF_120-219_0_0 (IIIaS)</t>
  </si>
  <si>
    <t>OTB_DEF_&lt;16_0_0  OTM_DEF_&lt;16_0_0  PTB_DEF_&lt;16_0_0  PTM_DEF_&lt;16_0_0</t>
  </si>
  <si>
    <t>OTB_SPF_32-69_0_0  OTM_SPF_32-69_0_0  PS__SPF_ALL_0_0  PTM_SPF_32-69_0_0</t>
  </si>
  <si>
    <t>SDN_DEF_90-119_0_0  SDN_DEF_&gt;=120_0_0</t>
  </si>
  <si>
    <t>OTB_SPF_16-31_0_0  OTM_SPF_16-31_0_0  PTB_SPF_16-31_0_0  PTM_SPF_16-31_0_0</t>
  </si>
  <si>
    <t>OTB_SPF_32-69_0_0  PTB_SPF_32-69_0_0  PTM_SPF_32-69_0_0</t>
  </si>
  <si>
    <t>GNS_DEF_100-119_0_0  GNS_DEF_90-99_0_0</t>
  </si>
  <si>
    <t>OTB_DEF_16-31_0_0  OTM_DEF_16-31_0_0</t>
  </si>
  <si>
    <t>OTB_MCD_70-99_0_0</t>
  </si>
  <si>
    <t>SDN_DEF_100-119_0_0  SDN_DEF_&gt;=120_0_0</t>
  </si>
  <si>
    <t>FPN_MCD_&gt;0_0_0</t>
  </si>
  <si>
    <t>OTB_MCD_90-119_0_0  OTB_MCD_&gt;=120_0_0   PTB_MCD_&gt;=120_0_0</t>
  </si>
  <si>
    <t>OTB_MCD_90-119_0_0  PTB_MCD_90-119_0_0</t>
  </si>
  <si>
    <t xml:space="preserve"> OTB_MCD_100-119_0_0  OTB_MCD_&gt;=120_0_0  PTB_DEF_&gt;=120_0_0</t>
  </si>
  <si>
    <t>B1</t>
  </si>
  <si>
    <t>Other sampling</t>
  </si>
  <si>
    <t>Area</t>
  </si>
  <si>
    <t>Season</t>
  </si>
  <si>
    <t>East Baltic</t>
  </si>
  <si>
    <t>West Baltic</t>
  </si>
  <si>
    <t>Q123</t>
  </si>
  <si>
    <t>Kattegat</t>
  </si>
  <si>
    <t>April-June</t>
  </si>
  <si>
    <t>D</t>
  </si>
  <si>
    <t>Skagerrak</t>
  </si>
  <si>
    <t>B3</t>
  </si>
  <si>
    <t>E</t>
  </si>
  <si>
    <t>NorthSea</t>
  </si>
  <si>
    <t>B2</t>
  </si>
  <si>
    <t>F</t>
  </si>
  <si>
    <t>G</t>
  </si>
  <si>
    <t>I and II</t>
  </si>
  <si>
    <t>H</t>
  </si>
  <si>
    <t>F2</t>
  </si>
  <si>
    <t>G2</t>
  </si>
  <si>
    <t>H1</t>
  </si>
  <si>
    <t>D1</t>
  </si>
  <si>
    <t>D3</t>
  </si>
  <si>
    <t>Mixed crustaceans and demersal fish</t>
  </si>
  <si>
    <t>C1</t>
  </si>
  <si>
    <t>C2</t>
  </si>
  <si>
    <t>E1</t>
  </si>
  <si>
    <t>E3</t>
  </si>
  <si>
    <t>E2</t>
  </si>
  <si>
    <t>Western Baltic</t>
  </si>
  <si>
    <t>quarterly</t>
  </si>
  <si>
    <t>Eastern Baltic</t>
  </si>
  <si>
    <t>Follows the fishery</t>
  </si>
  <si>
    <t>IIIa</t>
  </si>
  <si>
    <t>Selected Other</t>
  </si>
  <si>
    <t>OTB_DEF_&gt;=105_1_120  OTM_DEF_&gt;=105_1_120  PTB_DEF_&gt;=105_1_120  SDN_DEF_&gt;=105_1_120</t>
  </si>
  <si>
    <t>OTB_DEF_&gt;=105_1_120  OTM_DEF_&gt;=105_1_120  PTB_DEF_&gt;=105_1_120</t>
  </si>
  <si>
    <t>Achieved Sampled rate
-----
A/P</t>
  </si>
  <si>
    <t>“Cod, flatfish etc.”, provides more than 50% of the enterprises turnover.</t>
  </si>
  <si>
    <t xml:space="preserve">The National Danish Account Statistics </t>
  </si>
  <si>
    <t>“Mackerel”and "Herring", provides more than 50% of the enterprises turnover.</t>
  </si>
  <si>
    <t>“Molluscs”and “Shrimps and crustaceans”, provides more than 50% of the enterprises turnover.</t>
  </si>
  <si>
    <t>“Mixed species production”, provides more than 50% of the enterprises turnover.</t>
  </si>
  <si>
    <t>“Salmonoids”, provides more than 50% of the enterprises turnover.</t>
  </si>
  <si>
    <t>“Fish meal factories”</t>
  </si>
  <si>
    <t>Segment by company size (b)</t>
  </si>
  <si>
    <t>Companies 50-249</t>
  </si>
  <si>
    <t>Companies 250-</t>
  </si>
  <si>
    <t>100%</t>
  </si>
  <si>
    <t>Wages and salaries of staff</t>
  </si>
  <si>
    <t xml:space="preserve">Imputed value of labour </t>
  </si>
  <si>
    <t>Purchase of fish and other raw materials for production (Note 1)</t>
  </si>
  <si>
    <t>Other operational costs (Note 1)</t>
  </si>
  <si>
    <t>Depreciation of capital</t>
  </si>
  <si>
    <t>Financial costs, net</t>
  </si>
  <si>
    <t>Exstarordinary costs, net</t>
  </si>
  <si>
    <t>Capital value (Total value of assets)</t>
  </si>
  <si>
    <t>Net investments</t>
  </si>
  <si>
    <t>Debt</t>
  </si>
  <si>
    <t>Number of persons employed</t>
  </si>
  <si>
    <t>FTE National</t>
  </si>
  <si>
    <t>Number of interprises</t>
  </si>
  <si>
    <t>Note 1: The distribution of "other operational costs" on "raw material costs" and "other operational costs" is calculated based on Denmarks Statistics Commodity Statistics.</t>
  </si>
  <si>
    <t xml:space="preserve"> 0 -&lt; 10 m</t>
  </si>
  <si>
    <t>Vessels using polyvalent passive gears only</t>
  </si>
  <si>
    <t>Dredges</t>
  </si>
  <si>
    <t xml:space="preserve"> 10 -&lt; 12 m</t>
  </si>
  <si>
    <t xml:space="preserve"> 12 -&lt; 18 m</t>
  </si>
  <si>
    <t>Vessels using active and passive gear</t>
  </si>
  <si>
    <t>Beam trawlers (shrimp trawlers)</t>
  </si>
  <si>
    <t xml:space="preserve"> 18 -&lt; 24 m</t>
  </si>
  <si>
    <t xml:space="preserve"> 24 -&lt; 40 m</t>
  </si>
  <si>
    <t xml:space="preserve"> 40 m or larger</t>
  </si>
  <si>
    <t>Vessels using polyvalent passive gears only &lt; 10m</t>
  </si>
  <si>
    <t>Vessels using active and passive gears &lt; 10m</t>
  </si>
  <si>
    <t>Vessels using active and passive gears      10-&lt; 12 m</t>
  </si>
  <si>
    <t>Demersal trawlers 10-12m</t>
  </si>
  <si>
    <t>Vessels using active and passive gears 10-12m</t>
  </si>
  <si>
    <t>Demersal trawlers and/or demersal seiners 12-&lt; 18 m</t>
  </si>
  <si>
    <t>Pelagic trawlers 12-18m</t>
  </si>
  <si>
    <t>Demersal trawlers 12-18m</t>
  </si>
  <si>
    <t>Demersal trawlers and/or demersal seiners 18-&lt; 24 m</t>
  </si>
  <si>
    <t>Pelagic trawlers 18-24m</t>
  </si>
  <si>
    <t>Demersal trawlers 18-24m</t>
  </si>
  <si>
    <t>Demersal trawlers and/or demersal seiners 24-&lt; 40 m</t>
  </si>
  <si>
    <t>Pelagic trawlers 24-40m</t>
  </si>
  <si>
    <t>Demersal trawlers 24-40m</t>
  </si>
  <si>
    <t>Demersal trawlers and/or demersal seiners &gt;= 40 m</t>
  </si>
  <si>
    <t>Purse Seine &gt;=  40m</t>
  </si>
  <si>
    <t>Pelagic trawlers &gt;=  40m</t>
  </si>
  <si>
    <t>Demersal trawlers &gt;= 40m</t>
  </si>
  <si>
    <t>Beam trawlers &gt;= 40m</t>
  </si>
  <si>
    <t>Vessels using polyvalent 'passive' gears only</t>
  </si>
  <si>
    <t>Direct subsidies</t>
  </si>
  <si>
    <t>Rights income</t>
  </si>
  <si>
    <t>Personnel costs</t>
  </si>
  <si>
    <t>Wages and salaries of crew</t>
  </si>
  <si>
    <t>Imputed value of unpaid labour</t>
  </si>
  <si>
    <t>Repair and maintenance</t>
  </si>
  <si>
    <t>Repair and maintenance costs</t>
  </si>
  <si>
    <t>Variable costs</t>
  </si>
  <si>
    <t>Non-variable costs</t>
  </si>
  <si>
    <t>Lease/rental payments for quota or other fishing rights</t>
  </si>
  <si>
    <t>Capital costs</t>
  </si>
  <si>
    <t>Annual depreciation</t>
  </si>
  <si>
    <t>Capital value</t>
  </si>
  <si>
    <t>Replacement value of physical capital</t>
  </si>
  <si>
    <t>Total value of fishing rights</t>
  </si>
  <si>
    <t>Investments</t>
  </si>
  <si>
    <t>Investments in physical capital</t>
  </si>
  <si>
    <t>Financial position</t>
  </si>
  <si>
    <t>Debt/asset ratio</t>
  </si>
  <si>
    <t>Employment</t>
  </si>
  <si>
    <t>FTE harmonized  (2000 hours/year)</t>
  </si>
  <si>
    <t>FTE national    (1665 hours/year)</t>
  </si>
  <si>
    <t>Engaged crew</t>
  </si>
  <si>
    <t>Energy consumption</t>
  </si>
  <si>
    <t>DEN</t>
  </si>
  <si>
    <t>Fish farming - Land based farms - Combined - Trout</t>
  </si>
  <si>
    <t>41-110</t>
  </si>
  <si>
    <t>37-100%</t>
  </si>
  <si>
    <t>A and C</t>
  </si>
  <si>
    <t>Fish farming - Land based farms - Combined - Eel</t>
  </si>
  <si>
    <t>4-8</t>
  </si>
  <si>
    <t>50-100%</t>
  </si>
  <si>
    <t>Fish farming - Cages - Cages - Trout</t>
  </si>
  <si>
    <t>5-6</t>
  </si>
  <si>
    <t>83-100%</t>
  </si>
  <si>
    <t>Shellfish farming - Long line - Mussel</t>
  </si>
  <si>
    <t>1-9</t>
  </si>
  <si>
    <t>11-100%</t>
  </si>
  <si>
    <t>Register data</t>
  </si>
  <si>
    <t>Subsidies</t>
  </si>
  <si>
    <t>N.A.</t>
  </si>
  <si>
    <t>Imputed value of labour</t>
  </si>
  <si>
    <t>Calculated from register data</t>
  </si>
  <si>
    <t>Livestock costs</t>
  </si>
  <si>
    <t>Feed costs</t>
  </si>
  <si>
    <t>Exstraordinary costs, net</t>
  </si>
  <si>
    <t>Total value of assets</t>
  </si>
  <si>
    <t>Livestock</t>
  </si>
  <si>
    <t>Fish Feed</t>
  </si>
  <si>
    <t>Volume of sales</t>
  </si>
  <si>
    <t>(b) fleet segments can be reported as "all segments" in the case the sampling strategy is the same for all segments, otherwise MS should specify the segments for which a specific sampling strategy has been used</t>
  </si>
  <si>
    <t>Fleet register</t>
  </si>
  <si>
    <t>All registered vessels</t>
  </si>
  <si>
    <t>Logbook register</t>
  </si>
  <si>
    <t>All vessel keeping a logbook</t>
  </si>
  <si>
    <t>GT* fishing days</t>
  </si>
  <si>
    <t>Number of trips</t>
  </si>
  <si>
    <t>Number of rigs</t>
  </si>
  <si>
    <t>Number of fishing operations</t>
  </si>
  <si>
    <t>Number of nets/length</t>
  </si>
  <si>
    <t>Number of hooks, number of lines</t>
  </si>
  <si>
    <t>Number of pots and traps</t>
  </si>
  <si>
    <t>Soaking time</t>
  </si>
  <si>
    <t>Sales note register</t>
  </si>
  <si>
    <t>All active vessels</t>
  </si>
  <si>
    <t>Prices by commercial species</t>
  </si>
  <si>
    <t>Annual update</t>
  </si>
  <si>
    <t>2012</t>
  </si>
  <si>
    <t>Melanogrammus aeglefinus</t>
  </si>
  <si>
    <t>Merlangius merlangus</t>
  </si>
  <si>
    <t>Molva molva</t>
  </si>
  <si>
    <t>Pollachius virens</t>
  </si>
  <si>
    <t xml:space="preserve">Pollachius pollachius </t>
  </si>
  <si>
    <t>Platichthys flesus</t>
  </si>
  <si>
    <t>Limanda limanda</t>
  </si>
  <si>
    <t>Lophius piscatorius</t>
  </si>
  <si>
    <t>Psetta maxima</t>
  </si>
  <si>
    <t>Scopthalmus rhombus</t>
  </si>
  <si>
    <t xml:space="preserve">Glyptocephalus  cynoglossus  </t>
  </si>
  <si>
    <t>Microstomus kitt</t>
  </si>
  <si>
    <t xml:space="preserve">Hippoglossus hippoglossus </t>
  </si>
  <si>
    <t>Lamna nasus</t>
  </si>
  <si>
    <t>Salmo salar</t>
  </si>
  <si>
    <t>Gutted without head</t>
  </si>
  <si>
    <t>NP Nears</t>
  </si>
  <si>
    <t>For indicators 1-4, see table III.G.1</t>
  </si>
  <si>
    <t>AR Near</t>
  </si>
  <si>
    <t xml:space="preserve"> IYdicator</t>
  </si>
  <si>
    <t>assesment on stock</t>
  </si>
  <si>
    <t>3-4 month</t>
  </si>
  <si>
    <t>not relevant</t>
  </si>
  <si>
    <t>survey / commercial data</t>
  </si>
  <si>
    <t>Distribution of fishing activities</t>
  </si>
  <si>
    <t>3 month</t>
  </si>
  <si>
    <t>1 hours</t>
  </si>
  <si>
    <t>Aggregation of fishing activities</t>
  </si>
  <si>
    <t>Areas not impacted by mobile bottom gears</t>
  </si>
  <si>
    <t>Fuel efficiencN of fish capture</t>
  </si>
  <si>
    <t>12 month</t>
  </si>
  <si>
    <t>Areas not impacted bymobile bottom gears</t>
  </si>
  <si>
    <t>Stock/Area</t>
  </si>
  <si>
    <t>ICES HAWG</t>
  </si>
  <si>
    <t>Clupea harengus (Herring)</t>
  </si>
  <si>
    <t>IIa, IIIaN, IIIaS, IIIb-d, IV</t>
  </si>
  <si>
    <t>Sprattus sprattus (Sprat)</t>
  </si>
  <si>
    <t>IIId, IIIaN, IIIaS, IV</t>
  </si>
  <si>
    <t>ICES WGBAST</t>
  </si>
  <si>
    <t>Salmo salar (Salmon)</t>
  </si>
  <si>
    <t>IIIb-d</t>
  </si>
  <si>
    <t>ICES WGBFAS</t>
  </si>
  <si>
    <t>Gadus morhua (Cod)</t>
  </si>
  <si>
    <t>IIIaS, IIIb-d</t>
  </si>
  <si>
    <t>Platichthys flesus (flounder)</t>
  </si>
  <si>
    <t>Pleuronectes platessa (Plaice)</t>
  </si>
  <si>
    <t>Limanda limanda (Dab)</t>
  </si>
  <si>
    <t>Psetta maxima (Turbut)</t>
  </si>
  <si>
    <t>Solea solea (Sole)</t>
  </si>
  <si>
    <t>IIIaN, IIIaS</t>
  </si>
  <si>
    <t>III, IV</t>
  </si>
  <si>
    <t>ICES WGDEEP</t>
  </si>
  <si>
    <t>Argentina silus (Greater silver smelt)</t>
  </si>
  <si>
    <t xml:space="preserve">IIIa </t>
  </si>
  <si>
    <t>Coryphaenoides rupestris (Roundnose grenadier)</t>
  </si>
  <si>
    <t>Brosme brosme (Tusk)</t>
  </si>
  <si>
    <t>Molva molva (Ling)</t>
  </si>
  <si>
    <t>ICES WGHMM</t>
  </si>
  <si>
    <t>Merluccius merluccius (Hake)</t>
  </si>
  <si>
    <t>ICES WGMHSA</t>
  </si>
  <si>
    <t>Engraulis encrasicholus (Anchovy)</t>
  </si>
  <si>
    <t>IIIa, IV, V, VII</t>
  </si>
  <si>
    <t>Scomber scombrus (Mackerel)</t>
  </si>
  <si>
    <t>Sardina pilchardus (Sardine)</t>
  </si>
  <si>
    <t>Trachurus spp. (Horse mackerel)</t>
  </si>
  <si>
    <t>ICES WGNPBW</t>
  </si>
  <si>
    <t>IIa</t>
  </si>
  <si>
    <t>Micromestitius poutassou (Blue whiting)</t>
  </si>
  <si>
    <t>IIa, IIIa, IV, V, VIa</t>
  </si>
  <si>
    <t>Nephrops norvegicus (Norway lobster)</t>
  </si>
  <si>
    <t>ICES WGCRAN</t>
  </si>
  <si>
    <t>Crangon crangon</t>
  </si>
  <si>
    <t>ICES WGNSDS</t>
  </si>
  <si>
    <t>Lophius piscatorius (Anglerfish)</t>
  </si>
  <si>
    <t>IIIa, IV, VI</t>
  </si>
  <si>
    <t>Ammodytidae (Sandeel)</t>
  </si>
  <si>
    <t>IIIaN, IV, VIId</t>
  </si>
  <si>
    <t>x</t>
  </si>
  <si>
    <t>Melanogrammus aeglefinus (Haddock)</t>
  </si>
  <si>
    <t>Merlangius merlangus (Whiting)</t>
  </si>
  <si>
    <t>Pollachius virens (Saithe)</t>
  </si>
  <si>
    <t>Trisopterus esmarki (Norway pout)</t>
  </si>
  <si>
    <t>ICES WGPAND</t>
  </si>
  <si>
    <t>Pandalus spp. (Shrimp)</t>
  </si>
  <si>
    <t>IIIaN, IV</t>
  </si>
  <si>
    <t>STECF EWG 11-13</t>
  </si>
  <si>
    <t>Other species</t>
  </si>
  <si>
    <t>MARE/A3/ACS/eh D(2010) REP 455</t>
  </si>
  <si>
    <t>DRB-VL0012</t>
  </si>
  <si>
    <t>DTS-VL0012</t>
  </si>
  <si>
    <t>PGP-VL0012</t>
  </si>
  <si>
    <t>PMP-VL0012</t>
  </si>
  <si>
    <t>DRB-VL1218</t>
  </si>
  <si>
    <t>DTS-VL1218</t>
  </si>
  <si>
    <t>PGP-VL1218</t>
  </si>
  <si>
    <t>PMP-VL1218</t>
  </si>
  <si>
    <t>TBB-VL1218</t>
  </si>
  <si>
    <t>DTS-VL1824</t>
  </si>
  <si>
    <t>PGP-VL1824</t>
  </si>
  <si>
    <t>PMP-VL1824</t>
  </si>
  <si>
    <t>TBB-VL1824</t>
  </si>
  <si>
    <t>TM-VL2440</t>
  </si>
  <si>
    <t>TBB-VL2440</t>
  </si>
  <si>
    <t>TM-VL40XX</t>
  </si>
  <si>
    <t>STECF SGECA 10-04</t>
  </si>
  <si>
    <t>Anguilla anguilla</t>
  </si>
  <si>
    <t>22-32</t>
  </si>
  <si>
    <t>G1</t>
  </si>
  <si>
    <t>Clupea harengus</t>
  </si>
  <si>
    <r>
      <t>22-24</t>
    </r>
    <r>
      <rPr>
        <vertAlign val="superscript"/>
        <sz val="10"/>
        <rFont val="Arial"/>
        <family val="2"/>
      </rPr>
      <t>b</t>
    </r>
  </si>
  <si>
    <t>25-32</t>
  </si>
  <si>
    <t>22-24</t>
  </si>
  <si>
    <t>Pleuronectes platesca</t>
  </si>
  <si>
    <t>22-31</t>
  </si>
  <si>
    <t>22</t>
  </si>
  <si>
    <t>Sprattus sprattus</t>
  </si>
  <si>
    <t xml:space="preserve">Micromesistius poutassou </t>
  </si>
  <si>
    <t>I-IX, XII, XIV</t>
  </si>
  <si>
    <t xml:space="preserve">Ammodytidae </t>
  </si>
  <si>
    <t xml:space="preserve">Clupea harengus </t>
  </si>
  <si>
    <r>
      <t>Ivab</t>
    </r>
    <r>
      <rPr>
        <vertAlign val="superscript"/>
        <sz val="10"/>
        <rFont val="Arial"/>
        <family val="2"/>
      </rPr>
      <t>b</t>
    </r>
  </si>
  <si>
    <r>
      <t>I, II</t>
    </r>
    <r>
      <rPr>
        <vertAlign val="superscript"/>
        <sz val="10"/>
        <rFont val="Arial"/>
        <family val="2"/>
      </rPr>
      <t>b</t>
    </r>
  </si>
  <si>
    <r>
      <t>IIIa</t>
    </r>
    <r>
      <rPr>
        <vertAlign val="superscript"/>
        <sz val="10"/>
        <rFont val="Arial"/>
        <family val="2"/>
      </rPr>
      <t>b</t>
    </r>
  </si>
  <si>
    <t xml:space="preserve">Crangon crangon </t>
  </si>
  <si>
    <t xml:space="preserve">Gadus morhua </t>
  </si>
  <si>
    <r>
      <t>IV</t>
    </r>
    <r>
      <rPr>
        <vertAlign val="superscript"/>
        <sz val="10"/>
        <rFont val="Arial"/>
        <family val="2"/>
      </rPr>
      <t>b</t>
    </r>
  </si>
  <si>
    <r>
      <t>IIIaN</t>
    </r>
    <r>
      <rPr>
        <vertAlign val="superscript"/>
        <sz val="10"/>
        <rFont val="Arial"/>
        <family val="2"/>
      </rPr>
      <t>b</t>
    </r>
  </si>
  <si>
    <r>
      <t>IIIaS</t>
    </r>
    <r>
      <rPr>
        <vertAlign val="superscript"/>
        <sz val="10"/>
        <rFont val="Arial"/>
        <family val="2"/>
      </rPr>
      <t>b</t>
    </r>
  </si>
  <si>
    <t xml:space="preserve">Glyptocephalus cynoglossus </t>
  </si>
  <si>
    <t xml:space="preserve">Microstomus kitt </t>
  </si>
  <si>
    <t xml:space="preserve">Limanda limanda </t>
  </si>
  <si>
    <t xml:space="preserve">Lophius piscatorius </t>
  </si>
  <si>
    <t>IIa, IV</t>
  </si>
  <si>
    <t xml:space="preserve">Melanogrammus aeglefinus </t>
  </si>
  <si>
    <t xml:space="preserve">Merlangius merlangus </t>
  </si>
  <si>
    <t xml:space="preserve">Merluccius merluccius </t>
  </si>
  <si>
    <r>
      <t>IIIabcd, IV, IIa</t>
    </r>
    <r>
      <rPr>
        <vertAlign val="superscript"/>
        <sz val="10"/>
        <rFont val="Arial"/>
        <family val="2"/>
      </rPr>
      <t>b</t>
    </r>
  </si>
  <si>
    <t xml:space="preserve">Molva molva </t>
  </si>
  <si>
    <t>IV, IIIa</t>
  </si>
  <si>
    <t xml:space="preserve">Nephrops norvegicus </t>
  </si>
  <si>
    <t xml:space="preserve">Pandalus borealis </t>
  </si>
  <si>
    <t xml:space="preserve">Pleuronectes platessa </t>
  </si>
  <si>
    <t xml:space="preserve">Pollachius virens </t>
  </si>
  <si>
    <t>IV, IIIa, VI</t>
  </si>
  <si>
    <t xml:space="preserve">Psetta maxima </t>
  </si>
  <si>
    <t xml:space="preserve">Scomber scombrus </t>
  </si>
  <si>
    <t>II, IIIa, IV, V, VI, VII, VIII, IX</t>
  </si>
  <si>
    <t xml:space="preserve">Solea solea </t>
  </si>
  <si>
    <t xml:space="preserve">Sprattus sprattus </t>
  </si>
  <si>
    <t xml:space="preserve">Trisopterus esmarki </t>
  </si>
  <si>
    <t>b. Management area</t>
  </si>
  <si>
    <t>44</t>
  </si>
  <si>
    <t>28.1</t>
  </si>
  <si>
    <t>None</t>
  </si>
  <si>
    <t>0</t>
  </si>
  <si>
    <t>30</t>
  </si>
  <si>
    <t>31</t>
  </si>
  <si>
    <t>19</t>
  </si>
  <si>
    <t>25-27,28.2,29,32</t>
  </si>
  <si>
    <t>3039</t>
  </si>
  <si>
    <t>2</t>
  </si>
  <si>
    <t>Coregorius lavaretus</t>
  </si>
  <si>
    <t>IIId</t>
  </si>
  <si>
    <t>Esox lucius</t>
  </si>
  <si>
    <t>10929</t>
  </si>
  <si>
    <t>23</t>
  </si>
  <si>
    <t>6222</t>
  </si>
  <si>
    <t>846</t>
  </si>
  <si>
    <t>Perca fluviatilis</t>
  </si>
  <si>
    <t>10</t>
  </si>
  <si>
    <t>1567</t>
  </si>
  <si>
    <t>1760</t>
  </si>
  <si>
    <t>72</t>
  </si>
  <si>
    <t>125</t>
  </si>
  <si>
    <t>32</t>
  </si>
  <si>
    <t>50</t>
  </si>
  <si>
    <t>21</t>
  </si>
  <si>
    <t>Salmo trutta</t>
  </si>
  <si>
    <t>4</t>
  </si>
  <si>
    <t>Sander lucioperca</t>
  </si>
  <si>
    <t>Scophthalmus rhombus</t>
  </si>
  <si>
    <t>78</t>
  </si>
  <si>
    <t>88</t>
  </si>
  <si>
    <t>113</t>
  </si>
  <si>
    <r>
      <t>Note</t>
    </r>
    <r>
      <rPr>
        <vertAlign val="superscript"/>
        <sz val="10"/>
        <rFont val="Arial"/>
        <family val="2"/>
      </rPr>
      <t>c</t>
    </r>
  </si>
  <si>
    <t>97</t>
  </si>
  <si>
    <t>47941</t>
  </si>
  <si>
    <t>Alepocephalus bairdii</t>
  </si>
  <si>
    <t>VI, XII</t>
  </si>
  <si>
    <t>VIa</t>
  </si>
  <si>
    <t xml:space="preserve">Anguilla anguilla </t>
  </si>
  <si>
    <t>all areas</t>
  </si>
  <si>
    <t>Aphanopus spp.</t>
  </si>
  <si>
    <t>Argentina spp.</t>
  </si>
  <si>
    <t xml:space="preserve">Argyrosomus regius </t>
  </si>
  <si>
    <t>Aspitrigla cuculus</t>
  </si>
  <si>
    <t>Beryx spp.</t>
  </si>
  <si>
    <t>all areas, excluding X and IXa</t>
  </si>
  <si>
    <t>IXa and X</t>
  </si>
  <si>
    <t xml:space="preserve">Cancer pagurus </t>
  </si>
  <si>
    <t xml:space="preserve">Centrophorus granulosus </t>
  </si>
  <si>
    <t xml:space="preserve">Centrophorus squamosus </t>
  </si>
  <si>
    <t xml:space="preserve">Centroscymnus coelolepis </t>
  </si>
  <si>
    <t>VIaN</t>
  </si>
  <si>
    <t>VIa S, VIIbc</t>
  </si>
  <si>
    <t>VIIj</t>
  </si>
  <si>
    <t xml:space="preserve">Conger conger </t>
  </si>
  <si>
    <t>all areas, excluding X</t>
  </si>
  <si>
    <t xml:space="preserve">Coryphaenoides rupestris </t>
  </si>
  <si>
    <t>Deania calcea</t>
  </si>
  <si>
    <t xml:space="preserve">Dicentrarchus labrax </t>
  </si>
  <si>
    <t>all areas, excluding IX</t>
  </si>
  <si>
    <t>IX</t>
  </si>
  <si>
    <t>Dicologoglosa cuneata</t>
  </si>
  <si>
    <t>VIIIc, IX</t>
  </si>
  <si>
    <t xml:space="preserve">Engraulis encrasicolus </t>
  </si>
  <si>
    <t>IXa (only Cádiz)</t>
  </si>
  <si>
    <t>VIII</t>
  </si>
  <si>
    <t xml:space="preserve">Eutrigla gurnardus </t>
  </si>
  <si>
    <t>VIId,e</t>
  </si>
  <si>
    <t>Va/Vb/VIa/VIb/VIIa/VIIe-k</t>
  </si>
  <si>
    <t>NAFO</t>
  </si>
  <si>
    <t>2J 3KL</t>
  </si>
  <si>
    <t>3M</t>
  </si>
  <si>
    <t>3NO</t>
  </si>
  <si>
    <t>3Ps</t>
  </si>
  <si>
    <t>SA 1</t>
  </si>
  <si>
    <t>VI, VII</t>
  </si>
  <si>
    <t xml:space="preserve">Helicolenus dactylopterus </t>
  </si>
  <si>
    <t xml:space="preserve">Hippoglossoides platessoides </t>
  </si>
  <si>
    <t>3LNO</t>
  </si>
  <si>
    <t xml:space="preserve">Homarus gammarus </t>
  </si>
  <si>
    <t xml:space="preserve">Hoplostethus atlanticus </t>
  </si>
  <si>
    <t>Lepidopus caudatus</t>
  </si>
  <si>
    <t>IXa</t>
  </si>
  <si>
    <t xml:space="preserve">Lepidorhombus boscii </t>
  </si>
  <si>
    <t>VIIIc, IXa</t>
  </si>
  <si>
    <t xml:space="preserve">Lepidorhombus whiffiagonis </t>
  </si>
  <si>
    <t>VI/VII, VIIIabd/VIIIc, IXa</t>
  </si>
  <si>
    <t xml:space="preserve">Limanda ferruginea </t>
  </si>
  <si>
    <t>VIIe/VIIa,f-h</t>
  </si>
  <si>
    <t xml:space="preserve">Loligo vulgaris </t>
  </si>
  <si>
    <t>all areas, excluding VIIIc, IXa</t>
  </si>
  <si>
    <t xml:space="preserve">Lophius budegassa </t>
  </si>
  <si>
    <t>IV, VI/VIIb-k, VIIIabd</t>
  </si>
  <si>
    <t xml:space="preserve">Lophius piscatorious </t>
  </si>
  <si>
    <t xml:space="preserve">Macrouridae </t>
  </si>
  <si>
    <t>SA 2+3</t>
  </si>
  <si>
    <t xml:space="preserve">Mallotus villosus </t>
  </si>
  <si>
    <t>XIV</t>
  </si>
  <si>
    <t>Va/Vb</t>
  </si>
  <si>
    <t>VIa/VIb/VIIa/VIIb-k</t>
  </si>
  <si>
    <t>VIII/IX, X</t>
  </si>
  <si>
    <t>Vb/VIa/VIb/VIIa/VIIe-k</t>
  </si>
  <si>
    <t>IIIa, IV, VI, VII, VIIIab / VIIIc, IXa</t>
  </si>
  <si>
    <t xml:space="preserve">Microchirus variegatus </t>
  </si>
  <si>
    <r>
      <t>20</t>
    </r>
    <r>
      <rPr>
        <vertAlign val="superscript"/>
        <sz val="10"/>
        <rFont val="Arial"/>
        <family val="2"/>
      </rPr>
      <t>d</t>
    </r>
  </si>
  <si>
    <t xml:space="preserve">Molva dypterygia </t>
  </si>
  <si>
    <t xml:space="preserve">Mullus surmuletus </t>
  </si>
  <si>
    <t>VI Fuctional unit</t>
  </si>
  <si>
    <t>VII Functional unit</t>
  </si>
  <si>
    <t>VIII, IX Functional unit</t>
  </si>
  <si>
    <t xml:space="preserve">Octopus vulgaris </t>
  </si>
  <si>
    <t>Pagellus bogaraveo</t>
  </si>
  <si>
    <t>IXa, X</t>
  </si>
  <si>
    <t>Pandalus spp.</t>
  </si>
  <si>
    <t>All areas</t>
  </si>
  <si>
    <t>3L</t>
  </si>
  <si>
    <t xml:space="preserve">Parapenaeus longirostris </t>
  </si>
  <si>
    <t xml:space="preserve">Phycis blennoides </t>
  </si>
  <si>
    <t xml:space="preserve">Phycis phycis </t>
  </si>
  <si>
    <t>VIIa/VIIe/VIIfg</t>
  </si>
  <si>
    <t>VIIbc/VIIh-k/VIII, IX, X</t>
  </si>
  <si>
    <t>all areas except IX, X</t>
  </si>
  <si>
    <t xml:space="preserve">IX, X </t>
  </si>
  <si>
    <t>Va</t>
  </si>
  <si>
    <t>Vb</t>
  </si>
  <si>
    <t xml:space="preserve">Polyprion americanus </t>
  </si>
  <si>
    <t xml:space="preserve">Raja brachyura </t>
  </si>
  <si>
    <t xml:space="preserve">Raja clavata </t>
  </si>
  <si>
    <t xml:space="preserve">Raja montagui </t>
  </si>
  <si>
    <t xml:space="preserve">Raja naevus </t>
  </si>
  <si>
    <t>Raja spp.</t>
  </si>
  <si>
    <t>SA 3</t>
  </si>
  <si>
    <t xml:space="preserve">Rajidae </t>
  </si>
  <si>
    <t xml:space="preserve">Reinhardtius hippoglossoides </t>
  </si>
  <si>
    <t>V, XIV/VI</t>
  </si>
  <si>
    <t>3KLMNO</t>
  </si>
  <si>
    <t xml:space="preserve">Salmo salar </t>
  </si>
  <si>
    <t>ICES Sub-area XIV &amp;NAFO Sub-area 1</t>
  </si>
  <si>
    <t xml:space="preserve">Sardina pilchardus </t>
  </si>
  <si>
    <t>VIIIabd</t>
  </si>
  <si>
    <t>29</t>
  </si>
  <si>
    <t xml:space="preserve">Scomber japonicus </t>
  </si>
  <si>
    <t>VIII, IX</t>
  </si>
  <si>
    <t xml:space="preserve">Scophthalmus rhombus </t>
  </si>
  <si>
    <t>Sebastes marinus</t>
  </si>
  <si>
    <t>ICES Sub areas V, VI, XII, XIV &amp; NAFO SA 2 + (Div. 1F + 3K).</t>
  </si>
  <si>
    <t>Sebastes mentella</t>
  </si>
  <si>
    <t>ICES Sub areas V, VI, XII, XIV &amp; NAFO SA 2 + (Div. 1F + 3K)</t>
  </si>
  <si>
    <t>Sebastes mentella.</t>
  </si>
  <si>
    <t>Sebastes spp.</t>
  </si>
  <si>
    <t>3LN</t>
  </si>
  <si>
    <t>3O</t>
  </si>
  <si>
    <t xml:space="preserve">Sepia officinalis </t>
  </si>
  <si>
    <t>VIIa/VIIfg</t>
  </si>
  <si>
    <t>VIIbc / VIIhjk / Ixa / VIIIc</t>
  </si>
  <si>
    <t>VIIIab</t>
  </si>
  <si>
    <t xml:space="preserve">Sparidae </t>
  </si>
  <si>
    <t xml:space="preserve">Squalus acanthias </t>
  </si>
  <si>
    <t xml:space="preserve">Trachurus mediterraneus </t>
  </si>
  <si>
    <t xml:space="preserve">Trachurus picturatus </t>
  </si>
  <si>
    <t xml:space="preserve">Trachurus trachurus </t>
  </si>
  <si>
    <r>
      <t>VI, VII, VIIIabde, Vb, XII, XIV</t>
    </r>
    <r>
      <rPr>
        <vertAlign val="superscript"/>
        <sz val="10"/>
        <rFont val="Arial"/>
        <family val="2"/>
      </rPr>
      <t>1</t>
    </r>
  </si>
  <si>
    <t>9</t>
  </si>
  <si>
    <t>Trisopterus spp.</t>
  </si>
  <si>
    <t>Zeus faber</t>
  </si>
  <si>
    <t>224380</t>
  </si>
  <si>
    <t>94</t>
  </si>
  <si>
    <t>92</t>
  </si>
  <si>
    <t>14261</t>
  </si>
  <si>
    <t>Anarhichas spp.</t>
  </si>
  <si>
    <t>123</t>
  </si>
  <si>
    <t>87</t>
  </si>
  <si>
    <t>24</t>
  </si>
  <si>
    <t>I, II</t>
  </si>
  <si>
    <t>46</t>
  </si>
  <si>
    <t>89</t>
  </si>
  <si>
    <t xml:space="preserve">Brosme brosme </t>
  </si>
  <si>
    <t>68</t>
  </si>
  <si>
    <r>
      <t>56</t>
    </r>
    <r>
      <rPr>
        <vertAlign val="superscript"/>
        <sz val="10"/>
        <rFont val="Arial"/>
        <family val="2"/>
      </rPr>
      <t>h</t>
    </r>
  </si>
  <si>
    <t>33</t>
  </si>
  <si>
    <t>54347</t>
  </si>
  <si>
    <t>28</t>
  </si>
  <si>
    <t>40</t>
  </si>
  <si>
    <t>28787</t>
  </si>
  <si>
    <t>34</t>
  </si>
  <si>
    <t>24163</t>
  </si>
  <si>
    <t>56</t>
  </si>
  <si>
    <t>3486</t>
  </si>
  <si>
    <t>1031</t>
  </si>
  <si>
    <t>61</t>
  </si>
  <si>
    <t>83</t>
  </si>
  <si>
    <t>3944</t>
  </si>
  <si>
    <t>20</t>
  </si>
  <si>
    <t>2613</t>
  </si>
  <si>
    <r>
      <t>83</t>
    </r>
    <r>
      <rPr>
        <vertAlign val="superscript"/>
        <sz val="10"/>
        <rFont val="Arial"/>
        <family val="2"/>
      </rPr>
      <t>k</t>
    </r>
  </si>
  <si>
    <t>272</t>
  </si>
  <si>
    <t>62</t>
  </si>
  <si>
    <t>413</t>
  </si>
  <si>
    <r>
      <t>15</t>
    </r>
    <r>
      <rPr>
        <vertAlign val="superscript"/>
        <sz val="10"/>
        <rFont val="Arial"/>
        <family val="2"/>
      </rPr>
      <t>f</t>
    </r>
  </si>
  <si>
    <t>987</t>
  </si>
  <si>
    <t>677</t>
  </si>
  <si>
    <r>
      <t>10</t>
    </r>
    <r>
      <rPr>
        <i/>
        <vertAlign val="superscript"/>
        <sz val="10"/>
        <rFont val="Arial"/>
        <family val="2"/>
      </rPr>
      <t>e</t>
    </r>
  </si>
  <si>
    <t>G3</t>
  </si>
  <si>
    <t>524</t>
  </si>
  <si>
    <t>91</t>
  </si>
  <si>
    <t>1274</t>
  </si>
  <si>
    <t>90</t>
  </si>
  <si>
    <t xml:space="preserve">Macrourus berglax </t>
  </si>
  <si>
    <t>1149</t>
  </si>
  <si>
    <t>84</t>
  </si>
  <si>
    <t>74</t>
  </si>
  <si>
    <r>
      <t>IIa, IV</t>
    </r>
    <r>
      <rPr>
        <vertAlign val="superscript"/>
        <sz val="10"/>
        <rFont val="Arial"/>
        <family val="2"/>
      </rPr>
      <t>b</t>
    </r>
  </si>
  <si>
    <t>664</t>
  </si>
  <si>
    <t>1264</t>
  </si>
  <si>
    <t>304</t>
  </si>
  <si>
    <t>1692</t>
  </si>
  <si>
    <t>1959</t>
  </si>
  <si>
    <r>
      <t>Note</t>
    </r>
    <r>
      <rPr>
        <vertAlign val="superscript"/>
        <sz val="10"/>
        <rFont val="Arial"/>
        <family val="2"/>
      </rPr>
      <t>d</t>
    </r>
  </si>
  <si>
    <t>99</t>
  </si>
  <si>
    <t>67</t>
  </si>
  <si>
    <t>574</t>
  </si>
  <si>
    <t xml:space="preserve">Mullus barbatus </t>
  </si>
  <si>
    <t>3216</t>
  </si>
  <si>
    <t>1122</t>
  </si>
  <si>
    <t>2113</t>
  </si>
  <si>
    <t>65</t>
  </si>
  <si>
    <t>49</t>
  </si>
  <si>
    <t>149</t>
  </si>
  <si>
    <t xml:space="preserve">Pecten maximus </t>
  </si>
  <si>
    <t>VIId</t>
  </si>
  <si>
    <t>8172</t>
  </si>
  <si>
    <t>18</t>
  </si>
  <si>
    <t>6875</t>
  </si>
  <si>
    <t>81</t>
  </si>
  <si>
    <t>7436</t>
  </si>
  <si>
    <t>117</t>
  </si>
  <si>
    <t>118</t>
  </si>
  <si>
    <t>439</t>
  </si>
  <si>
    <r>
      <t>17</t>
    </r>
    <r>
      <rPr>
        <vertAlign val="superscript"/>
        <sz val="10"/>
        <rFont val="Arial"/>
        <family val="2"/>
      </rPr>
      <t>g</t>
    </r>
  </si>
  <si>
    <t>79</t>
  </si>
  <si>
    <t xml:space="preserve">Raja radiata </t>
  </si>
  <si>
    <t>25338</t>
  </si>
  <si>
    <t>Sebastes marinus.</t>
  </si>
  <si>
    <r>
      <t>Shark-like Selachii (Deepwater)</t>
    </r>
    <r>
      <rPr>
        <vertAlign val="superscript"/>
        <sz val="10"/>
        <rFont val="Arial"/>
        <family val="2"/>
      </rPr>
      <t>a</t>
    </r>
  </si>
  <si>
    <t>Shark-like Selachii (Small)</t>
  </si>
  <si>
    <t>460</t>
  </si>
  <si>
    <t>447</t>
  </si>
  <si>
    <r>
      <t>84</t>
    </r>
    <r>
      <rPr>
        <vertAlign val="superscript"/>
        <sz val="10"/>
        <rFont val="Arial"/>
        <family val="2"/>
      </rPr>
      <t>c</t>
    </r>
  </si>
  <si>
    <t>VIIde</t>
  </si>
  <si>
    <t>86646</t>
  </si>
  <si>
    <t>7545</t>
  </si>
  <si>
    <t>77</t>
  </si>
  <si>
    <t xml:space="preserve">Squalidae </t>
  </si>
  <si>
    <t>IIIa N</t>
  </si>
  <si>
    <t>43</t>
  </si>
  <si>
    <t>Trachurus trachurus.</t>
  </si>
  <si>
    <r>
      <t>IV, VIId</t>
    </r>
    <r>
      <rPr>
        <vertAlign val="superscript"/>
        <sz val="10"/>
        <rFont val="Arial"/>
        <family val="2"/>
      </rPr>
      <t>b</t>
    </r>
  </si>
  <si>
    <t>183</t>
  </si>
  <si>
    <t xml:space="preserve">Trigla lucerna </t>
  </si>
  <si>
    <t>17424</t>
  </si>
  <si>
    <t>100</t>
  </si>
  <si>
    <r>
      <t xml:space="preserve">a. </t>
    </r>
    <r>
      <rPr>
        <i/>
        <sz val="10"/>
        <rFont val="Arial"/>
        <family val="2"/>
      </rPr>
      <t>Etmopterus spinax</t>
    </r>
  </si>
  <si>
    <r>
      <t xml:space="preserve">c. The quota for </t>
    </r>
    <r>
      <rPr>
        <i/>
        <sz val="10"/>
        <rFont val="Arial"/>
        <family val="2"/>
      </rPr>
      <t>Solea solea</t>
    </r>
    <r>
      <rPr>
        <sz val="10"/>
        <rFont val="Arial"/>
        <family val="2"/>
      </rPr>
      <t xml:space="preserve"> is common for IIIa and IIIbcd</t>
    </r>
  </si>
  <si>
    <r>
      <t>d. The quota for</t>
    </r>
    <r>
      <rPr>
        <i/>
        <sz val="10"/>
        <rFont val="Arial"/>
        <family val="2"/>
      </rPr>
      <t xml:space="preserve"> Micromesistius poutassou</t>
    </r>
    <r>
      <rPr>
        <sz val="10"/>
        <rFont val="Arial"/>
        <family val="2"/>
      </rPr>
      <t xml:space="preserve"> is common in EU and International water for area I-VII, VIIIabcde, XII-XIV</t>
    </r>
  </si>
  <si>
    <r>
      <t>e. The quota for</t>
    </r>
    <r>
      <rPr>
        <i/>
        <sz val="10"/>
        <rFont val="Arial"/>
        <family val="2"/>
      </rPr>
      <t xml:space="preserve"> Limanda limanda </t>
    </r>
    <r>
      <rPr>
        <sz val="10"/>
        <rFont val="Arial"/>
        <family val="2"/>
      </rPr>
      <t xml:space="preserve">and </t>
    </r>
    <r>
      <rPr>
        <i/>
        <sz val="10"/>
        <rFont val="Arial"/>
        <family val="2"/>
      </rPr>
      <t>Platichthys flesus</t>
    </r>
    <r>
      <rPr>
        <sz val="10"/>
        <rFont val="Arial"/>
        <family val="2"/>
      </rPr>
      <t xml:space="preserve"> is common in IV</t>
    </r>
  </si>
  <si>
    <r>
      <t xml:space="preserve">f. The quota for </t>
    </r>
    <r>
      <rPr>
        <i/>
        <sz val="10"/>
        <rFont val="Arial"/>
        <family val="2"/>
      </rPr>
      <t>Microstomus kitt</t>
    </r>
    <r>
      <rPr>
        <sz val="10"/>
        <rFont val="Arial"/>
        <family val="2"/>
      </rPr>
      <t xml:space="preserve"> and </t>
    </r>
    <r>
      <rPr>
        <i/>
        <sz val="10"/>
        <rFont val="Arial"/>
        <family val="2"/>
      </rPr>
      <t>Glyptocephalus cynoglossus</t>
    </r>
    <r>
      <rPr>
        <sz val="10"/>
        <rFont val="Arial"/>
        <family val="2"/>
      </rPr>
      <t xml:space="preserve"> is common in IV</t>
    </r>
  </si>
  <si>
    <r>
      <t>g. The quota for</t>
    </r>
    <r>
      <rPr>
        <i/>
        <sz val="10"/>
        <rFont val="Arial"/>
        <family val="2"/>
      </rPr>
      <t xml:space="preserve"> Psetta maxima </t>
    </r>
    <r>
      <rPr>
        <sz val="10"/>
        <rFont val="Arial"/>
        <family val="2"/>
      </rPr>
      <t xml:space="preserve">and </t>
    </r>
    <r>
      <rPr>
        <i/>
        <sz val="10"/>
        <rFont val="Arial"/>
        <family val="2"/>
      </rPr>
      <t>Scophthalmus rhombus</t>
    </r>
    <r>
      <rPr>
        <sz val="10"/>
        <rFont val="Arial"/>
        <family val="2"/>
      </rPr>
      <t xml:space="preserve">  is common in IV</t>
    </r>
  </si>
  <si>
    <t xml:space="preserve">h. The majority of the stock is taken by Norway </t>
  </si>
  <si>
    <t>i. Based on data from EUROSTAT. Since data for 2009 are not available in EUROSTAT - the ratios are based on data from 2008.</t>
  </si>
  <si>
    <t>k. The figures in EOROSTAT are for IIIa.</t>
  </si>
  <si>
    <t>Achieved length/ age sampling</t>
  </si>
  <si>
    <t>Planned minimum no. of fish to be measured/aged at national level</t>
  </si>
  <si>
    <t>Planned minimum no. of fish to be measured/aged at the regional level</t>
  </si>
  <si>
    <t>27. SD22-24</t>
  </si>
  <si>
    <t>27. SD25-32</t>
  </si>
  <si>
    <t>?</t>
  </si>
  <si>
    <t>Scophthalmus maximus</t>
  </si>
  <si>
    <t>Capros aper</t>
  </si>
  <si>
    <t>a) Data not in the database</t>
  </si>
  <si>
    <t xml:space="preserve">b) Not colleted at harbour sampling </t>
  </si>
  <si>
    <t>d) No discard sampling in the area</t>
  </si>
  <si>
    <t>f) CV not calculated, since only one sample has been obtained</t>
  </si>
  <si>
    <t>Scophthalmus maximus (formerly known as Psetta maxima)</t>
  </si>
  <si>
    <t>Agonus cataphractus</t>
  </si>
  <si>
    <t>Amblyraja radiata</t>
  </si>
  <si>
    <t>Ammodytidae</t>
  </si>
  <si>
    <t>Callionymus maculatus</t>
  </si>
  <si>
    <t>Cyclopterus lumpus</t>
  </si>
  <si>
    <t>Enchelyopus cimbrius</t>
  </si>
  <si>
    <t>Gasterosteus aculeatus</t>
  </si>
  <si>
    <t>Glyptocephalus cynoglossus</t>
  </si>
  <si>
    <t>Hippoglossoides platessoides</t>
  </si>
  <si>
    <t>Hippoglossus hippoglossus</t>
  </si>
  <si>
    <t>Hyperoplus lanceolatus</t>
  </si>
  <si>
    <t>Lumpenus lumpretaeformis</t>
  </si>
  <si>
    <t>Myoxocephalus scorpius</t>
  </si>
  <si>
    <t>Pollachius pollachius</t>
  </si>
  <si>
    <t>Scomber scombrus</t>
  </si>
  <si>
    <t>Zoarces viviparus</t>
  </si>
  <si>
    <t>Mallotus villosus</t>
  </si>
  <si>
    <t>Alosa fallax</t>
  </si>
  <si>
    <t>Anarhichas lupus</t>
  </si>
  <si>
    <t>Arnoglossus laterna</t>
  </si>
  <si>
    <t>Bathyraja brachyurops</t>
  </si>
  <si>
    <t>Buglossidium luteum</t>
  </si>
  <si>
    <t>Callionymus lyra</t>
  </si>
  <si>
    <t>Cephalopoda</t>
  </si>
  <si>
    <t>Chelidonichthys lucerna</t>
  </si>
  <si>
    <t>Chimaera monstrosa</t>
  </si>
  <si>
    <t>Coryphaenoides rupestris</t>
  </si>
  <si>
    <t>Engraulis encrasicolus</t>
  </si>
  <si>
    <t>Etmopterus spinax</t>
  </si>
  <si>
    <t>Eutrigla gurnardus</t>
  </si>
  <si>
    <t>Gadiculus argenteus</t>
  </si>
  <si>
    <t>Gaidropsarus vulgaris</t>
  </si>
  <si>
    <t>Homarus gammarus</t>
  </si>
  <si>
    <t>Lepidorhombus whiffiagonis</t>
  </si>
  <si>
    <t>Leptoclinus maculatus</t>
  </si>
  <si>
    <t>Lycodes vahlii</t>
  </si>
  <si>
    <t>Maurolicus muelleri</t>
  </si>
  <si>
    <t>Micromesistius poutassou</t>
  </si>
  <si>
    <t>Molva dypterygia</t>
  </si>
  <si>
    <t>Mugil cephalus</t>
  </si>
  <si>
    <t>Mugilidae</t>
  </si>
  <si>
    <t>Myxine glutinosa</t>
  </si>
  <si>
    <t>Notoscopelus elongatus</t>
  </si>
  <si>
    <t>Octopus vulgaris</t>
  </si>
  <si>
    <t>Pandalus borealis</t>
  </si>
  <si>
    <t>Pholis gunnellus</t>
  </si>
  <si>
    <t>Phycis blennoides</t>
  </si>
  <si>
    <t>Raja batis</t>
  </si>
  <si>
    <t>Reinhardtius hippoglossoides</t>
  </si>
  <si>
    <t>Scyliorhinus canicula</t>
  </si>
  <si>
    <t>Squalus acanthias</t>
  </si>
  <si>
    <t>Trachinus draco</t>
  </si>
  <si>
    <t>Trachurus trachurus</t>
  </si>
  <si>
    <t>Trisopterus esmarkii</t>
  </si>
  <si>
    <t>Trisopterus luscus</t>
  </si>
  <si>
    <t>Trisopterus minutus</t>
  </si>
  <si>
    <t>Zeugopterus punctatus</t>
  </si>
  <si>
    <t>Callionymidae</t>
  </si>
  <si>
    <t>Chelon labrosus</t>
  </si>
  <si>
    <t>Entelurus aequoreus</t>
  </si>
  <si>
    <t>Gobiidae</t>
  </si>
  <si>
    <t>Pomatoschistus spp.</t>
  </si>
  <si>
    <t>Raja clavata</t>
  </si>
  <si>
    <t>Raniceps raninus</t>
  </si>
  <si>
    <t>Syngnathus rostellatus</t>
  </si>
  <si>
    <t>Brosme brosme</t>
  </si>
  <si>
    <t>Galeus melastomus</t>
  </si>
  <si>
    <t>Gobius niger</t>
  </si>
  <si>
    <t>Gymnammodytes semisquamatus</t>
  </si>
  <si>
    <t>Liparis montagui</t>
  </si>
  <si>
    <t>Osmerus eperlanus</t>
  </si>
  <si>
    <t>Scyliorhinus stellaris</t>
  </si>
  <si>
    <t>Syngnathidae sp.</t>
  </si>
  <si>
    <t>Syngnathus typhle</t>
  </si>
  <si>
    <t>27.SD22-32</t>
  </si>
  <si>
    <t>Concurrent-at-sea (OBS Changed from Market - mistake)</t>
  </si>
  <si>
    <t>ICES WGEF</t>
  </si>
  <si>
    <t>ICES WGNEW</t>
  </si>
  <si>
    <t>C3</t>
  </si>
  <si>
    <t>Lodde</t>
  </si>
  <si>
    <t>27.SD22-24         27.SD25-32</t>
  </si>
  <si>
    <t>Length @age</t>
  </si>
  <si>
    <t>Survey and harbour sampling</t>
  </si>
  <si>
    <t>Not collected</t>
  </si>
  <si>
    <t>Survey</t>
  </si>
  <si>
    <t>Harbour sampling      Survey            Observer at sea</t>
  </si>
  <si>
    <t xml:space="preserve">Survey </t>
  </si>
  <si>
    <t>maturity @age</t>
  </si>
  <si>
    <t xml:space="preserve"> Harbour sampling</t>
  </si>
  <si>
    <t>All</t>
  </si>
  <si>
    <t>Harbour sampling</t>
  </si>
  <si>
    <t>Survey and        Observer at sea</t>
  </si>
  <si>
    <t>G4</t>
  </si>
  <si>
    <t>G5</t>
  </si>
  <si>
    <t>27.IIIaN                        27.IIIaS</t>
  </si>
  <si>
    <t>Harbour sampling  Observer at sea</t>
  </si>
  <si>
    <t>Harbour sampling Survey Observer at sea</t>
  </si>
  <si>
    <r>
      <t>IIIa</t>
    </r>
    <r>
      <rPr>
        <vertAlign val="superscript"/>
        <sz val="8"/>
        <rFont val="Arial"/>
        <family val="2"/>
      </rPr>
      <t>1</t>
    </r>
  </si>
  <si>
    <r>
      <t>IIIaN</t>
    </r>
    <r>
      <rPr>
        <vertAlign val="superscript"/>
        <sz val="8"/>
        <rFont val="Arial"/>
        <family val="2"/>
      </rPr>
      <t>1</t>
    </r>
  </si>
  <si>
    <r>
      <t>IIIaS</t>
    </r>
    <r>
      <rPr>
        <vertAlign val="superscript"/>
        <sz val="8"/>
        <rFont val="Arial"/>
        <family val="2"/>
      </rPr>
      <t>1</t>
    </r>
  </si>
  <si>
    <r>
      <t>IV</t>
    </r>
    <r>
      <rPr>
        <vertAlign val="superscript"/>
        <sz val="8"/>
        <rFont val="Arial"/>
        <family val="2"/>
      </rPr>
      <t>1</t>
    </r>
  </si>
  <si>
    <r>
      <t>IV (norweigian waters)</t>
    </r>
    <r>
      <rPr>
        <vertAlign val="superscript"/>
        <sz val="8"/>
        <rFont val="Arial"/>
        <family val="2"/>
      </rPr>
      <t>1</t>
    </r>
  </si>
  <si>
    <t>Observer at sea</t>
  </si>
  <si>
    <t>IIIa, IV, VI, VII, VIIIab</t>
  </si>
  <si>
    <r>
      <t>IIa, IV</t>
    </r>
    <r>
      <rPr>
        <vertAlign val="superscript"/>
        <sz val="8"/>
        <rFont val="Arial"/>
        <family val="2"/>
      </rPr>
      <t>1</t>
    </r>
  </si>
  <si>
    <t>27.IV+VIId              27.IIIaN                        27.IIIaS</t>
  </si>
  <si>
    <t>Harbour sampling  Survey</t>
  </si>
  <si>
    <t>IIIa, IVbc, VIId</t>
  </si>
  <si>
    <t>Baltic International Trawl Survey</t>
  </si>
  <si>
    <t xml:space="preserve">Indices for recruitment and stock abundance for Cod </t>
  </si>
  <si>
    <r>
      <t>1</t>
    </r>
    <r>
      <rPr>
        <vertAlign val="superscript"/>
        <sz val="10"/>
        <rFont val="Calibri"/>
        <family val="2"/>
      </rPr>
      <t>st</t>
    </r>
    <r>
      <rPr>
        <sz val="10"/>
        <rFont val="Arial"/>
        <family val="2"/>
      </rPr>
      <t xml:space="preserve"> quarter</t>
    </r>
  </si>
  <si>
    <t>1-4</t>
  </si>
  <si>
    <t xml:space="preserve">Figure III.G.1 </t>
  </si>
  <si>
    <t>ICES WGBIFS</t>
  </si>
  <si>
    <t>Indices for stock abundance for Cod and flatfish</t>
  </si>
  <si>
    <t>IIIaS, IIIb-c</t>
  </si>
  <si>
    <t xml:space="preserve">Figure III.G.2 </t>
  </si>
  <si>
    <r>
      <t>4</t>
    </r>
    <r>
      <rPr>
        <vertAlign val="superscript"/>
        <sz val="10"/>
        <rFont val="Arial"/>
        <family val="2"/>
      </rPr>
      <t>th</t>
    </r>
    <r>
      <rPr>
        <sz val="10"/>
        <rFont val="Arial"/>
        <family val="2"/>
      </rPr>
      <t xml:space="preserve"> quarter</t>
    </r>
  </si>
  <si>
    <t xml:space="preserve">Figure III.G.3 </t>
  </si>
  <si>
    <t xml:space="preserve">Figure III.G.4 </t>
  </si>
  <si>
    <t>Baltic International Acoustic survey</t>
  </si>
  <si>
    <t>Acoustic abundance estimate of herring stocks</t>
  </si>
  <si>
    <t>IIIa, IIIb-d</t>
  </si>
  <si>
    <t>Sept. -Oct.</t>
  </si>
  <si>
    <t>Denmark participates on other MS research vessel</t>
  </si>
  <si>
    <t>International Bottom Trawl Survey</t>
  </si>
  <si>
    <t>Indices for recruitment and stock abundance for commercial and non-commercial species</t>
  </si>
  <si>
    <r>
      <t>1</t>
    </r>
    <r>
      <rPr>
        <vertAlign val="superscript"/>
        <sz val="10"/>
        <rFont val="Calibri"/>
        <family val="2"/>
      </rPr>
      <t>st</t>
    </r>
    <r>
      <rPr>
        <sz val="10"/>
        <rFont val="Arial"/>
        <family val="2"/>
      </rPr>
      <t>quarter</t>
    </r>
  </si>
  <si>
    <t xml:space="preserve">Figure III.G.5 </t>
  </si>
  <si>
    <t>ICES IBTSWG</t>
  </si>
  <si>
    <r>
      <t>3</t>
    </r>
    <r>
      <rPr>
        <vertAlign val="superscript"/>
        <sz val="10"/>
        <rFont val="Arial"/>
        <family val="2"/>
      </rPr>
      <t>th</t>
    </r>
    <r>
      <rPr>
        <sz val="10"/>
        <rFont val="Arial"/>
        <family val="2"/>
      </rPr>
      <t xml:space="preserve"> quarter</t>
    </r>
  </si>
  <si>
    <t xml:space="preserve">Figure III.G.6 </t>
  </si>
  <si>
    <t>17</t>
  </si>
  <si>
    <t>North Sea Sandeels Survey</t>
  </si>
  <si>
    <t>Abundance and recruitment estimate of Sand eel</t>
  </si>
  <si>
    <t>IVa, IVb</t>
  </si>
  <si>
    <t xml:space="preserve">Figure III.G.10 </t>
  </si>
  <si>
    <t>International Ecosystem Survey in the Nordic Sea</t>
  </si>
  <si>
    <t>IIa-IIb</t>
  </si>
  <si>
    <r>
      <t>2</t>
    </r>
    <r>
      <rPr>
        <vertAlign val="superscript"/>
        <sz val="10"/>
        <rFont val="Arial"/>
        <family val="2"/>
      </rPr>
      <t>nd</t>
    </r>
    <r>
      <rPr>
        <sz val="10"/>
        <rFont val="Arial"/>
        <family val="2"/>
      </rPr>
      <t xml:space="preserve"> quarter</t>
    </r>
  </si>
  <si>
    <t>Not known</t>
  </si>
  <si>
    <t>Figure III.G.7</t>
  </si>
  <si>
    <t>ICES PGNAPES</t>
  </si>
  <si>
    <r>
      <t>2</t>
    </r>
    <r>
      <rPr>
        <vertAlign val="superscript"/>
        <sz val="10"/>
        <rFont val="Arial"/>
        <family val="2"/>
      </rPr>
      <t>nd</t>
    </r>
    <r>
      <rPr>
        <sz val="10"/>
        <rFont val="Arial"/>
        <family val="2"/>
      </rPr>
      <t xml:space="preserve"> and 3</t>
    </r>
    <r>
      <rPr>
        <vertAlign val="superscript"/>
        <sz val="10"/>
        <rFont val="Arial"/>
        <family val="2"/>
      </rPr>
      <t>th</t>
    </r>
    <r>
      <rPr>
        <sz val="10"/>
        <rFont val="Arial"/>
        <family val="2"/>
      </rPr>
      <t xml:space="preserve"> quarter</t>
    </r>
  </si>
  <si>
    <t xml:space="preserve">Figure III.G.8 </t>
  </si>
  <si>
    <t>ICES HERSUR</t>
  </si>
  <si>
    <t>Nephrops TV survey (FU 3&amp;4)</t>
  </si>
  <si>
    <t>Estimate of Nephrops biomass</t>
  </si>
  <si>
    <t>TV-tracks</t>
  </si>
  <si>
    <t xml:space="preserve">Figure III.G.9 </t>
  </si>
  <si>
    <t>Blue Whiting Survey</t>
  </si>
  <si>
    <t>Acoustic abundance estimate of blue whiting stocks</t>
  </si>
  <si>
    <r>
      <t>1</t>
    </r>
    <r>
      <rPr>
        <vertAlign val="superscript"/>
        <sz val="10"/>
        <rFont val="Calibri"/>
        <family val="2"/>
      </rPr>
      <t>st</t>
    </r>
    <r>
      <rPr>
        <sz val="10"/>
        <rFont val="Arial"/>
        <family val="2"/>
      </rPr>
      <t xml:space="preserve"> and 2</t>
    </r>
    <r>
      <rPr>
        <vertAlign val="superscript"/>
        <sz val="10"/>
        <rFont val="Arial"/>
        <family val="2"/>
      </rPr>
      <t xml:space="preserve">nd </t>
    </r>
    <r>
      <rPr>
        <sz val="10"/>
        <rFont val="Arial"/>
        <family val="2"/>
      </rPr>
      <t>quarter</t>
    </r>
  </si>
  <si>
    <t>Denmark participates on other MS research vessels</t>
  </si>
  <si>
    <t>2013</t>
  </si>
  <si>
    <t>54</t>
  </si>
  <si>
    <t>3317</t>
  </si>
  <si>
    <t>Indices for recruitment  for herring</t>
  </si>
  <si>
    <t>International Herring Larvae survey</t>
  </si>
  <si>
    <t>1972</t>
  </si>
  <si>
    <t>112</t>
  </si>
  <si>
    <t>Positions</t>
  </si>
  <si>
    <t>Figure III.G.11</t>
  </si>
  <si>
    <t>52</t>
  </si>
  <si>
    <t xml:space="preserve">Study Group on Recruitment Forecasting </t>
  </si>
  <si>
    <t>Second Workshop on the evaluation of a modified HCR for western horse mackerel management plan</t>
  </si>
  <si>
    <t xml:space="preserve">Third Workshop on Implementing the ICES FMSY Framework </t>
  </si>
  <si>
    <t xml:space="preserve">Workshop on sexual maturity staging of sole, plaice, dab and flounder </t>
  </si>
  <si>
    <t xml:space="preserve">Annual Meeting of Advisory Working Group Chairs </t>
  </si>
  <si>
    <t xml:space="preserve">Regional Advisory Councils and other stakeholders and ACOM leadership </t>
  </si>
  <si>
    <t xml:space="preserve">ICES/IOC/IMO Working Group on Ballast and Other Ship Vectors </t>
  </si>
  <si>
    <t>Planning Group on Commercial Catches, Discards and Biological Sampling</t>
  </si>
  <si>
    <t xml:space="preserve">Benchmark Workshop on Redfish </t>
  </si>
  <si>
    <t xml:space="preserve">Working Group on Bycatch of Protected Species </t>
  </si>
  <si>
    <t xml:space="preserve">Meeting with recipients of ICES advice (Partner Commissions, governments) </t>
  </si>
  <si>
    <t xml:space="preserve">Development of Assessments based on LIFE history traits and exploitation characteristics </t>
  </si>
  <si>
    <t xml:space="preserve">Benchmark Workshop on Pelagic Stocks </t>
  </si>
  <si>
    <t xml:space="preserve">Benchmark Workshop on Western Waters Roundfish </t>
  </si>
  <si>
    <t xml:space="preserve">Workshop on the Evaluation of Plaice Stocks </t>
  </si>
  <si>
    <t>Benchmark Workshop on Flatfish Species and Anglerfish</t>
  </si>
  <si>
    <t xml:space="preserve">Working Group on Marine Mammal Ecology </t>
  </si>
  <si>
    <t xml:space="preserve">Workshop on Sexual Maturity Staging of Turbot and Brill </t>
  </si>
  <si>
    <t xml:space="preserve">Working Group on Assessment of New MoU Species </t>
  </si>
  <si>
    <t xml:space="preserve">Workshop on Frequency of Assessments </t>
  </si>
  <si>
    <t xml:space="preserve">Herring Assessment Working Group for the Area South of 62ºN </t>
  </si>
  <si>
    <t xml:space="preserve">Baltic Salmon and Trout Assessment Working Group </t>
  </si>
  <si>
    <t xml:space="preserve">Second ICES/HELCOM Workshop on Flatfish in the Baltic Sea </t>
  </si>
  <si>
    <t xml:space="preserve">Fishery Statistics Liaison Working Group </t>
  </si>
  <si>
    <t xml:space="preserve">Second Workshop on Redfish and Oceanographic Conditions </t>
  </si>
  <si>
    <t xml:space="preserve">ICES/NAFO Joint Working Group on Deep-water Ecology </t>
  </si>
  <si>
    <t xml:space="preserve">Working Group on North Atlantic Salmon </t>
  </si>
  <si>
    <t>Working Group on the Biology and Assessment of Deep-Sea Fisheries Resources</t>
  </si>
  <si>
    <t xml:space="preserve">Working Group on the Ecosystem Effects of Fishing Activities </t>
  </si>
  <si>
    <t xml:space="preserve">Baltic Fisheries Assessment Working Group </t>
  </si>
  <si>
    <t xml:space="preserve">The Arctic Fisheries Working Group </t>
  </si>
  <si>
    <t>Workshop on Age Reading of horse mackerel (Trachurus trachurus), Mediterranean horse mackerel (Trachurus mediterraneus) and blue jack mackerel (Trachurus picturatus)</t>
  </si>
  <si>
    <t xml:space="preserve">North-Western Working Group </t>
  </si>
  <si>
    <t>Working Group on the Assessment of Demersal Stocks in the North Sea and Skagerrak</t>
  </si>
  <si>
    <t xml:space="preserve">The Second Ad Hoc Group on Criteria for Reopening Fisheries Advice </t>
  </si>
  <si>
    <t xml:space="preserve">Working Group on Recreational Fisheries Surveys </t>
  </si>
  <si>
    <t xml:space="preserve">Working Group for the Celtic Seas Ecoregion </t>
  </si>
  <si>
    <t xml:space="preserve">Working Group on the Assessment of Southern Shelf Stocks of Hake, Monk and Megrim </t>
  </si>
  <si>
    <t xml:space="preserve">Working Group on Mixed Fisheries Advice for the North Sea </t>
  </si>
  <si>
    <t>Ad Hoc Group on the Distribution and Migration of Northeast Atlantic Mackerel</t>
  </si>
  <si>
    <t xml:space="preserve">Workshop on Age Determination of Salmon </t>
  </si>
  <si>
    <t>Workshop for maturity staging chairs</t>
  </si>
  <si>
    <t xml:space="preserve">Working Group on Elasmobranch Fishes </t>
  </si>
  <si>
    <t xml:space="preserve">Working Group on Southern Horse Mackerel, Anchovy and Sardine </t>
  </si>
  <si>
    <t xml:space="preserve">Study Group on Practical Implementation of Discard Sampling Plans </t>
  </si>
  <si>
    <r>
      <t>Workshop on Age reading red mullet (</t>
    </r>
    <r>
      <rPr>
        <i/>
        <sz val="11"/>
        <color rgb="FF808080"/>
        <rFont val="Calibri"/>
        <family val="2"/>
        <scheme val="minor"/>
      </rPr>
      <t>Mullus barbatus</t>
    </r>
    <r>
      <rPr>
        <sz val="11"/>
        <color rgb="FF808080"/>
        <rFont val="Calibri"/>
        <family val="2"/>
        <scheme val="minor"/>
      </rPr>
      <t>) and striped red mullet (</t>
    </r>
    <r>
      <rPr>
        <i/>
        <sz val="11"/>
        <color rgb="FF808080"/>
        <rFont val="Calibri"/>
        <family val="2"/>
        <scheme val="minor"/>
      </rPr>
      <t>Mullus surmuletus</t>
    </r>
    <r>
      <rPr>
        <sz val="11"/>
        <color rgb="FF808080"/>
        <rFont val="Calibri"/>
        <family val="2"/>
        <scheme val="minor"/>
      </rPr>
      <t xml:space="preserve">) </t>
    </r>
  </si>
  <si>
    <t xml:space="preserve">Workshop on Eel and Salmon DCF Data </t>
  </si>
  <si>
    <t xml:space="preserve">Working Group on Widely Distributed Stocks </t>
  </si>
  <si>
    <t xml:space="preserve">Joint EIFAC/ICES Working Group on Eels </t>
  </si>
  <si>
    <t>Inter Benchmark Protocol for turbot and sea bass</t>
  </si>
  <si>
    <t xml:space="preserve">Joint NAFO/ICES Pandalus Assessment Working Group </t>
  </si>
  <si>
    <t xml:space="preserve">Workshop on Age Estimation Methods of Deep Water Species </t>
  </si>
  <si>
    <t xml:space="preserve">Second Workshop on practical implementation of statistical sound catch sampling programmes </t>
  </si>
  <si>
    <t>Workshop on Sexual Maturity Staging of Cod, Whiting, Haddock, Saithe and Hake</t>
  </si>
  <si>
    <t>Advisory Committee</t>
  </si>
  <si>
    <t xml:space="preserve">Workshop on sexual maturity staging of elasmobranchs </t>
  </si>
  <si>
    <t xml:space="preserve">Inter Benchmark Protocol for Baltic salmon </t>
  </si>
  <si>
    <t>Inter Benchmark Protocol for Nephrops on Divissions VIIIa,b: FU 23-24 and Nephrops in FU 28-29</t>
  </si>
  <si>
    <r>
      <t xml:space="preserve">Inter Benchmark Protocol for </t>
    </r>
    <r>
      <rPr>
        <i/>
        <sz val="11"/>
        <color rgb="FF808080"/>
        <rFont val="Calibri"/>
        <family val="2"/>
        <scheme val="minor"/>
      </rPr>
      <t>Pandalus</t>
    </r>
    <r>
      <rPr>
        <sz val="11"/>
        <color rgb="FF808080"/>
        <rFont val="Calibri"/>
        <family val="2"/>
        <scheme val="minor"/>
      </rPr>
      <t xml:space="preserve"> in Skagerrak and Norwegian Deep </t>
    </r>
  </si>
  <si>
    <t xml:space="preserve">Inter Benchmark Protocol for Norway pout North Sea stock </t>
  </si>
  <si>
    <t>Working Group on Improving use of Survey Data for Assessment and Advice</t>
  </si>
  <si>
    <t>Working Group of International Pelagic Surveys</t>
  </si>
  <si>
    <t>Workshop on implementing a new TS relationship for blue whiting abundance estimates</t>
  </si>
  <si>
    <t>Workshop on Regional Database</t>
  </si>
  <si>
    <t>Study Group on Nephrops Surveys</t>
  </si>
  <si>
    <t>Baltic International Fish Survey Working Group</t>
  </si>
  <si>
    <t>International Bottom Trawl Survey Working Group</t>
  </si>
  <si>
    <t>Study Group on Standards in Ichthyoplankton Surveys</t>
  </si>
  <si>
    <t>2011-2014</t>
  </si>
  <si>
    <t>2013-2015</t>
  </si>
  <si>
    <t>2010-2013</t>
  </si>
  <si>
    <t>2012-2014</t>
  </si>
  <si>
    <t>NA(d)</t>
  </si>
  <si>
    <t xml:space="preserve">NA </t>
  </si>
  <si>
    <t>ICES WGBYC</t>
  </si>
  <si>
    <t>All fleets (metiers)</t>
  </si>
  <si>
    <t>Elasmobranchii (Sharks, rays and skates)</t>
  </si>
  <si>
    <t>Achieved no of fish measured at national level</t>
  </si>
  <si>
    <t>0.124 and 0.096</t>
  </si>
  <si>
    <t>0.179 and 0.335</t>
  </si>
  <si>
    <t>0.112 and 0.013</t>
  </si>
  <si>
    <t>0.008 and 0.006</t>
  </si>
  <si>
    <t>NA(a)</t>
  </si>
  <si>
    <t>NA(f)</t>
  </si>
  <si>
    <t>Glyptocephalus cynoglossus (Witch flounder)</t>
  </si>
  <si>
    <t>ICES WGWIDE</t>
  </si>
  <si>
    <t>Capros aper (Boarfish)</t>
  </si>
  <si>
    <t>LLS_ANA_0_0_0</t>
  </si>
  <si>
    <t>her-noss</t>
  </si>
  <si>
    <t>her-47d3</t>
  </si>
  <si>
    <t>her-2529+32(-GOR)</t>
  </si>
  <si>
    <t>her-3a22</t>
  </si>
  <si>
    <t>27.SD22-24        27.IIIaN                        27.IIIaS</t>
  </si>
  <si>
    <t>Vessels using polyvalent passive gears only (*)</t>
  </si>
  <si>
    <t>Vessels using active and passive gears (*)</t>
  </si>
  <si>
    <t>Demersal trawlers and/or demersal seiners (*)</t>
  </si>
  <si>
    <t>Inactive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</si>
</sst>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0.000"/>
    <numFmt numFmtId="166" formatCode="\ \ @"/>
    <numFmt numFmtId="167" formatCode="dddd"/>
  </numFmts>
  <fonts count="74">
    <font>
      <sz val="10"/>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1"/>
      <color indexed="8"/>
      <name val="Calibri"/>
      <family val="2"/>
    </font>
    <font>
      <sz val="10"/>
      <color indexed="9"/>
      <name val="Arial"/>
      <family val="2"/>
    </font>
    <font>
      <sz val="11"/>
      <color indexed="9"/>
      <name val="Calibri"/>
      <family val="2"/>
    </font>
    <font>
      <b/>
      <sz val="10"/>
      <color indexed="63"/>
      <name val="Arial"/>
      <family val="2"/>
    </font>
    <font>
      <b/>
      <sz val="10"/>
      <color indexed="52"/>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indexed="62"/>
      <name val="Arial"/>
      <family val="2"/>
    </font>
    <font>
      <b/>
      <sz val="11"/>
      <color indexed="62"/>
      <name val="Calibri"/>
      <family val="2"/>
    </font>
    <font>
      <sz val="11"/>
      <color indexed="62"/>
      <name val="Calibri"/>
      <family val="2"/>
    </font>
    <font>
      <b/>
      <sz val="10"/>
      <color indexed="8"/>
      <name val="Arial"/>
      <family val="2"/>
    </font>
    <font>
      <i/>
      <sz val="10"/>
      <color indexed="23"/>
      <name val="Arial"/>
      <family val="2"/>
    </font>
    <font>
      <sz val="10"/>
      <color indexed="17"/>
      <name val="Arial"/>
      <family val="2"/>
    </font>
    <font>
      <sz val="11"/>
      <color indexed="20"/>
      <name val="Calibri"/>
      <family val="2"/>
    </font>
    <font>
      <sz val="10"/>
      <color indexed="60"/>
      <name val="Arial"/>
      <family val="2"/>
    </font>
    <font>
      <sz val="10"/>
      <color indexed="20"/>
      <name val="Arial"/>
      <family val="2"/>
    </font>
    <font>
      <i/>
      <sz val="11"/>
      <color indexed="23"/>
      <name val="Calibri"/>
      <family val="2"/>
    </font>
    <font>
      <b/>
      <sz val="11"/>
      <color indexed="8"/>
      <name val="Calibri"/>
      <family val="2"/>
    </font>
    <font>
      <b/>
      <sz val="12"/>
      <name val="Antique Olive"/>
      <family val="2"/>
    </font>
    <font>
      <b/>
      <sz val="11"/>
      <name val="Antique Olive"/>
      <family val="2"/>
    </font>
    <font>
      <b/>
      <sz val="10"/>
      <name val="Arial"/>
      <family val="2"/>
    </font>
    <font>
      <sz val="10"/>
      <color indexed="23"/>
      <name val="Arial"/>
      <family val="2"/>
    </font>
    <font>
      <b/>
      <sz val="12"/>
      <name val="Arial"/>
      <family val="2"/>
    </font>
    <font>
      <b/>
      <sz val="11"/>
      <name val="Arial"/>
      <family val="2"/>
    </font>
    <font>
      <sz val="10"/>
      <color indexed="19"/>
      <name val="Arial"/>
      <family val="2"/>
    </font>
    <font>
      <sz val="8"/>
      <name val="Arial"/>
      <family val="2"/>
    </font>
    <font>
      <b/>
      <vertAlign val="superscript"/>
      <sz val="10"/>
      <name val="Arial"/>
      <family val="2"/>
    </font>
    <font>
      <sz val="14"/>
      <name val="Arial"/>
      <family val="2"/>
    </font>
    <font>
      <i/>
      <sz val="10"/>
      <name val="Arial"/>
      <family val="2"/>
    </font>
    <font>
      <b/>
      <sz val="14"/>
      <name val="Arial"/>
      <family val="2"/>
    </font>
    <font>
      <b/>
      <sz val="11"/>
      <color indexed="8"/>
      <name val="Arial"/>
      <family val="2"/>
    </font>
    <font>
      <sz val="10"/>
      <name val="Arial"/>
      <family val="2"/>
    </font>
    <font>
      <b/>
      <sz val="8"/>
      <name val="Arial"/>
      <family val="2"/>
    </font>
    <font>
      <b/>
      <sz val="10"/>
      <name val="Arial"/>
      <family val="2"/>
      <charset val="186"/>
    </font>
    <font>
      <sz val="12"/>
      <name val="Arial"/>
      <family val="2"/>
    </font>
    <font>
      <sz val="10"/>
      <color rgb="FF808080"/>
      <name val="Arial"/>
      <family val="2"/>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sz val="11"/>
      <color theme="0"/>
      <name val="Calibri"/>
      <family val="2"/>
      <scheme val="minor"/>
    </font>
    <font>
      <sz val="11"/>
      <color theme="1"/>
      <name val="Calibri"/>
      <family val="2"/>
      <scheme val="minor"/>
    </font>
    <font>
      <sz val="12"/>
      <color rgb="FFFF0000"/>
      <name val="Arial"/>
      <family val="2"/>
    </font>
    <font>
      <sz val="11"/>
      <name val="Calibri"/>
      <family val="2"/>
    </font>
    <font>
      <sz val="11"/>
      <name val="Arial"/>
      <family val="2"/>
    </font>
    <font>
      <sz val="10"/>
      <color rgb="FFFF0000"/>
      <name val="Arial"/>
      <family val="2"/>
    </font>
    <font>
      <sz val="10"/>
      <color theme="1"/>
      <name val="Arial"/>
      <family val="2"/>
    </font>
    <font>
      <sz val="8"/>
      <color indexed="8"/>
      <name val="Arial"/>
      <family val="2"/>
    </font>
    <font>
      <i/>
      <sz val="8"/>
      <color indexed="8"/>
      <name val="Arial"/>
      <family val="2"/>
    </font>
    <font>
      <i/>
      <sz val="8"/>
      <name val="Arial"/>
      <family val="2"/>
    </font>
    <font>
      <sz val="10"/>
      <color rgb="FF00B050"/>
      <name val="Arial"/>
      <family val="2"/>
    </font>
    <font>
      <sz val="8"/>
      <color rgb="FFFF0000"/>
      <name val="Arial"/>
      <family val="2"/>
    </font>
    <font>
      <vertAlign val="superscript"/>
      <sz val="10"/>
      <name val="Arial"/>
      <family val="2"/>
    </font>
    <font>
      <i/>
      <vertAlign val="superscript"/>
      <sz val="10"/>
      <name val="Arial"/>
      <family val="2"/>
    </font>
    <font>
      <sz val="9"/>
      <color indexed="81"/>
      <name val="Tahoma"/>
      <family val="2"/>
    </font>
    <font>
      <b/>
      <sz val="9"/>
      <color indexed="81"/>
      <name val="Tahoma"/>
      <family val="2"/>
    </font>
    <font>
      <sz val="11"/>
      <name val="Calibri"/>
      <family val="2"/>
      <scheme val="minor"/>
    </font>
    <font>
      <b/>
      <sz val="12"/>
      <color rgb="FFFF0000"/>
      <name val="Arial"/>
      <family val="2"/>
    </font>
    <font>
      <vertAlign val="superscript"/>
      <sz val="8"/>
      <name val="Arial"/>
      <family val="2"/>
    </font>
    <font>
      <vertAlign val="superscript"/>
      <sz val="10"/>
      <name val="Calibri"/>
      <family val="2"/>
    </font>
    <font>
      <sz val="16"/>
      <color rgb="FFFF0000"/>
      <name val="Arial"/>
      <family val="2"/>
    </font>
    <font>
      <b/>
      <sz val="11"/>
      <color theme="3"/>
      <name val="Calibri"/>
      <family val="2"/>
      <scheme val="minor"/>
    </font>
    <font>
      <sz val="11"/>
      <color rgb="FF808080"/>
      <name val="Calibri"/>
      <family val="2"/>
      <scheme val="minor"/>
    </font>
    <font>
      <i/>
      <sz val="11"/>
      <color rgb="FF808080"/>
      <name val="Calibri"/>
      <family val="2"/>
      <scheme val="minor"/>
    </font>
    <font>
      <i/>
      <sz val="10"/>
      <color rgb="FFFF0000"/>
      <name val="Arial"/>
      <family val="2"/>
    </font>
  </fonts>
  <fills count="7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24"/>
        <bgColor indexed="41"/>
      </patternFill>
    </fill>
    <fill>
      <patternFill patternType="solid">
        <fgColor indexed="26"/>
        <bgColor indexed="9"/>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34"/>
      </patternFill>
    </fill>
    <fill>
      <patternFill patternType="solid">
        <fgColor indexed="22"/>
        <bgColor indexed="31"/>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0"/>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0"/>
      </patternFill>
    </fill>
    <fill>
      <patternFill patternType="solid">
        <fgColor indexed="55"/>
        <bgColor indexed="23"/>
      </patternFill>
    </fill>
    <fill>
      <patternFill patternType="solid">
        <fgColor indexed="54"/>
        <bgColor indexed="19"/>
      </patternFill>
    </fill>
    <fill>
      <patternFill patternType="solid">
        <fgColor indexed="9"/>
        <bgColor indexed="26"/>
      </patternFill>
    </fill>
    <fill>
      <patternFill patternType="solid">
        <fgColor theme="0"/>
        <bgColor indexed="41"/>
      </patternFill>
    </fill>
    <fill>
      <patternFill patternType="solid">
        <fgColor theme="0" tint="-4.9989318521683403E-2"/>
        <bgColor indexed="64"/>
      </patternFill>
    </fill>
    <fill>
      <patternFill patternType="solid">
        <fgColor theme="0" tint="-4.9989318521683403E-2"/>
        <bgColor indexed="34"/>
      </patternFill>
    </fill>
    <fill>
      <patternFill patternType="solid">
        <fgColor rgb="FFDDDDDD"/>
        <bgColor indexed="41"/>
      </patternFill>
    </fill>
    <fill>
      <patternFill patternType="solid">
        <fgColor rgb="FFDDDDDD"/>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indexed="24"/>
      </patternFill>
    </fill>
    <fill>
      <patternFill patternType="solid">
        <fgColor theme="0" tint="-0.34998626667073579"/>
        <bgColor indexed="64"/>
      </patternFill>
    </fill>
    <fill>
      <patternFill patternType="solid">
        <fgColor theme="0" tint="-0.34998626667073579"/>
        <bgColor indexed="24"/>
      </patternFill>
    </fill>
    <fill>
      <patternFill patternType="solid">
        <fgColor theme="0" tint="-0.14999847407452621"/>
        <bgColor indexed="41"/>
      </patternFill>
    </fill>
    <fill>
      <patternFill patternType="solid">
        <fgColor theme="0"/>
        <bgColor indexed="26"/>
      </patternFill>
    </fill>
    <fill>
      <patternFill patternType="solid">
        <fgColor theme="0" tint="-0.14999847407452621"/>
        <bgColor indexed="64"/>
      </patternFill>
    </fill>
    <fill>
      <patternFill patternType="lightUp">
        <fgColor theme="1"/>
      </patternFill>
    </fill>
    <fill>
      <patternFill patternType="solid">
        <fgColor theme="0" tint="-0.249977111117893"/>
        <bgColor indexed="64"/>
      </patternFill>
    </fill>
    <fill>
      <patternFill patternType="solid">
        <fgColor rgb="FFFFFF00"/>
        <bgColor indexed="64"/>
      </patternFill>
    </fill>
    <fill>
      <patternFill patternType="solid">
        <fgColor rgb="FFFFFF00"/>
        <bgColor indexed="26"/>
      </patternFill>
    </fill>
    <fill>
      <patternFill patternType="solid">
        <fgColor rgb="FFFFFF00"/>
        <bgColor indexed="41"/>
      </patternFill>
    </fill>
  </fills>
  <borders count="11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medium">
        <color indexed="8"/>
      </bottom>
      <diagonal/>
    </border>
    <border>
      <left style="hair">
        <color indexed="8"/>
      </left>
      <right style="hair">
        <color indexed="8"/>
      </right>
      <top style="hair">
        <color indexed="8"/>
      </top>
      <bottom style="hair">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right style="thin">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medium">
        <color indexed="8"/>
      </bottom>
      <diagonal/>
    </border>
    <border>
      <left/>
      <right/>
      <top style="thin">
        <color indexed="8"/>
      </top>
      <bottom/>
      <diagonal/>
    </border>
    <border>
      <left/>
      <right style="medium">
        <color indexed="8"/>
      </right>
      <top/>
      <bottom/>
      <diagonal/>
    </border>
    <border>
      <left style="thin">
        <color indexed="8"/>
      </left>
      <right style="thin">
        <color indexed="8"/>
      </right>
      <top style="medium">
        <color indexed="8"/>
      </top>
      <bottom style="thin">
        <color indexed="8"/>
      </bottom>
      <diagonal/>
    </border>
    <border>
      <left style="hair">
        <color indexed="8"/>
      </left>
      <right style="hair">
        <color indexed="8"/>
      </right>
      <top style="hair">
        <color indexed="8"/>
      </top>
      <bottom style="medium">
        <color indexed="8"/>
      </bottom>
      <diagonal/>
    </border>
    <border>
      <left style="thin">
        <color indexed="8"/>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style="medium">
        <color indexed="8"/>
      </top>
      <bottom style="medium">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bottom/>
      <diagonal/>
    </border>
    <border>
      <left style="thin">
        <color indexed="8"/>
      </left>
      <right style="thin">
        <color indexed="8"/>
      </right>
      <top/>
      <bottom/>
      <diagonal/>
    </border>
    <border>
      <left/>
      <right/>
      <top style="medium">
        <color indexed="8"/>
      </top>
      <bottom style="medium">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medium">
        <color indexed="8"/>
      </top>
      <bottom style="medium">
        <color indexed="8"/>
      </bottom>
      <diagonal/>
    </border>
    <border>
      <left style="thin">
        <color indexed="8"/>
      </left>
      <right style="thin">
        <color indexed="8"/>
      </right>
      <top style="medium">
        <color indexed="8"/>
      </top>
      <bottom style="medium">
        <color indexed="64"/>
      </bottom>
      <diagonal/>
    </border>
    <border>
      <left style="medium">
        <color indexed="8"/>
      </left>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right style="thin">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right style="thin">
        <color indexed="8"/>
      </right>
      <top style="thin">
        <color indexed="8"/>
      </top>
      <bottom/>
      <diagonal/>
    </border>
    <border>
      <left style="thin">
        <color indexed="8"/>
      </left>
      <right style="medium">
        <color indexed="8"/>
      </right>
      <top style="medium">
        <color indexed="8"/>
      </top>
      <bottom style="medium">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8"/>
      </left>
      <right style="thin">
        <color indexed="64"/>
      </right>
      <top style="medium">
        <color indexed="8"/>
      </top>
      <bottom style="thin">
        <color indexed="64"/>
      </bottom>
      <diagonal/>
    </border>
    <border>
      <left style="thin">
        <color indexed="64"/>
      </left>
      <right style="thin">
        <color indexed="8"/>
      </right>
      <top style="medium">
        <color indexed="8"/>
      </top>
      <bottom style="thin">
        <color indexed="8"/>
      </bottom>
      <diagonal/>
    </border>
    <border>
      <left style="thin">
        <color indexed="8"/>
      </left>
      <right style="thin">
        <color indexed="8"/>
      </right>
      <top style="thin">
        <color indexed="64"/>
      </top>
      <bottom style="thin">
        <color indexed="64"/>
      </bottom>
      <diagonal/>
    </border>
    <border>
      <left style="medium">
        <color indexed="64"/>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8"/>
      </left>
      <right style="medium">
        <color indexed="8"/>
      </right>
      <top/>
      <bottom/>
      <diagonal/>
    </border>
    <border>
      <left style="medium">
        <color indexed="8"/>
      </left>
      <right/>
      <top/>
      <bottom style="medium">
        <color indexed="64"/>
      </bottom>
      <diagonal/>
    </border>
    <border>
      <left/>
      <right style="medium">
        <color indexed="8"/>
      </right>
      <top/>
      <bottom style="medium">
        <color indexed="64"/>
      </bottom>
      <diagonal/>
    </border>
    <border>
      <left style="medium">
        <color indexed="8"/>
      </left>
      <right style="thin">
        <color indexed="8"/>
      </right>
      <top/>
      <bottom/>
      <diagonal/>
    </border>
    <border>
      <left style="medium">
        <color indexed="8"/>
      </left>
      <right style="medium">
        <color indexed="8"/>
      </right>
      <top/>
      <bottom/>
      <diagonal/>
    </border>
    <border>
      <left style="medium">
        <color indexed="8"/>
      </left>
      <right/>
      <top style="thin">
        <color indexed="8"/>
      </top>
      <bottom style="medium">
        <color indexed="8"/>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right/>
      <top/>
      <bottom style="medium">
        <color theme="4" tint="0.39997558519241921"/>
      </bottom>
      <diagonal/>
    </border>
  </borders>
  <cellStyleXfs count="11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14" borderId="1" applyNumberFormat="0" applyAlignment="0" applyProtection="0"/>
    <xf numFmtId="0" fontId="9" fillId="14" borderId="2" applyNumberFormat="0" applyAlignment="0" applyProtection="0"/>
    <xf numFmtId="0" fontId="10" fillId="4" borderId="0" applyNumberFormat="0" applyBorder="0" applyAlignment="0" applyProtection="0"/>
    <xf numFmtId="0" fontId="11" fillId="8" borderId="2" applyNumberFormat="0" applyAlignment="0" applyProtection="0"/>
    <xf numFmtId="0" fontId="12" fillId="24" borderId="3" applyNumberFormat="0" applyAlignment="0" applyProtection="0"/>
    <xf numFmtId="0" fontId="13" fillId="0" borderId="4" applyNumberFormat="0" applyFill="0" applyAlignment="0" applyProtection="0"/>
    <xf numFmtId="164" fontId="3" fillId="0" borderId="0" applyFill="0" applyBorder="0" applyAlignment="0" applyProtection="0"/>
    <xf numFmtId="0" fontId="14" fillId="7" borderId="2" applyNumberFormat="0" applyAlignment="0" applyProtection="0"/>
    <xf numFmtId="0" fontId="15" fillId="0" borderId="0" applyNumberFormat="0" applyFill="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16" fillId="7" borderId="2" applyNumberFormat="0" applyAlignment="0" applyProtection="0"/>
    <xf numFmtId="0" fontId="17" fillId="0" borderId="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3" borderId="0" applyNumberFormat="0" applyBorder="0" applyAlignment="0" applyProtection="0"/>
    <xf numFmtId="0" fontId="21" fillId="15" borderId="0" applyNumberFormat="0" applyBorder="0" applyAlignment="0" applyProtection="0"/>
    <xf numFmtId="0" fontId="38" fillId="0" borderId="0"/>
    <xf numFmtId="0" fontId="38" fillId="0" borderId="0"/>
    <xf numFmtId="0" fontId="38" fillId="0" borderId="0"/>
    <xf numFmtId="0" fontId="38" fillId="0" borderId="0"/>
    <xf numFmtId="9" fontId="38" fillId="0" borderId="0" applyFill="0" applyBorder="0" applyAlignment="0" applyProtection="0"/>
    <xf numFmtId="0" fontId="22" fillId="3" borderId="0" applyNumberFormat="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43" fillId="32" borderId="0" applyNumberFormat="0" applyBorder="0" applyAlignment="0" applyProtection="0"/>
    <xf numFmtId="0" fontId="44" fillId="33" borderId="0" applyNumberFormat="0" applyBorder="0" applyAlignment="0" applyProtection="0"/>
    <xf numFmtId="0" fontId="45" fillId="34" borderId="63" applyNumberFormat="0" applyAlignment="0" applyProtection="0"/>
    <xf numFmtId="0" fontId="46" fillId="35" borderId="64" applyNumberFormat="0" applyAlignment="0" applyProtection="0"/>
    <xf numFmtId="0" fontId="47" fillId="35" borderId="63" applyNumberFormat="0" applyAlignment="0" applyProtection="0"/>
    <xf numFmtId="0" fontId="48" fillId="0" borderId="0" applyNumberFormat="0" applyFill="0" applyBorder="0" applyAlignment="0" applyProtection="0"/>
    <xf numFmtId="0" fontId="49"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49" fillId="43" borderId="0" applyNumberFormat="0" applyBorder="0" applyAlignment="0" applyProtection="0"/>
    <xf numFmtId="0" fontId="49"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49" fillId="47" borderId="0" applyNumberFormat="0" applyBorder="0" applyAlignment="0" applyProtection="0"/>
    <xf numFmtId="0" fontId="49"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49" fillId="51" borderId="0" applyNumberFormat="0" applyBorder="0" applyAlignment="0" applyProtection="0"/>
    <xf numFmtId="0" fontId="49" fillId="52" borderId="0" applyNumberFormat="0" applyBorder="0" applyAlignment="0" applyProtection="0"/>
    <xf numFmtId="0" fontId="50" fillId="53" borderId="0" applyNumberFormat="0" applyBorder="0" applyAlignment="0" applyProtection="0"/>
    <xf numFmtId="0" fontId="50" fillId="54" borderId="0" applyNumberFormat="0" applyBorder="0" applyAlignment="0" applyProtection="0"/>
    <xf numFmtId="0" fontId="49" fillId="55" borderId="0" applyNumberFormat="0" applyBorder="0" applyAlignment="0" applyProtection="0"/>
    <xf numFmtId="0" fontId="49" fillId="56" borderId="0" applyNumberFormat="0" applyBorder="0" applyAlignment="0" applyProtection="0"/>
    <xf numFmtId="0" fontId="50" fillId="57" borderId="0" applyNumberFormat="0" applyBorder="0" applyAlignment="0" applyProtection="0"/>
    <xf numFmtId="0" fontId="50" fillId="58" borderId="0" applyNumberFormat="0" applyBorder="0" applyAlignment="0" applyProtection="0"/>
    <xf numFmtId="0" fontId="49" fillId="59" borderId="0" applyNumberFormat="0" applyBorder="0" applyAlignment="0" applyProtection="0"/>
    <xf numFmtId="0" fontId="38" fillId="0" borderId="0"/>
    <xf numFmtId="0" fontId="38" fillId="0" borderId="0"/>
    <xf numFmtId="0" fontId="2" fillId="0" borderId="0"/>
    <xf numFmtId="0" fontId="2" fillId="0" borderId="0"/>
    <xf numFmtId="0" fontId="2" fillId="0" borderId="0"/>
    <xf numFmtId="0" fontId="70" fillId="0" borderId="109" applyNumberFormat="0" applyFill="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9" fontId="3" fillId="0" borderId="0" applyFill="0" applyBorder="0" applyAlignment="0" applyProtection="0"/>
  </cellStyleXfs>
  <cellXfs count="976">
    <xf numFmtId="0" fontId="0" fillId="0" borderId="0" xfId="0"/>
    <xf numFmtId="0" fontId="31" fillId="0" borderId="7" xfId="0" applyFont="1" applyFill="1" applyBorder="1" applyAlignment="1">
      <alignment horizontal="center" vertical="center"/>
    </xf>
    <xf numFmtId="0" fontId="0" fillId="0" borderId="0" xfId="0" applyFont="1"/>
    <xf numFmtId="49" fontId="25" fillId="0" borderId="0" xfId="0" applyNumberFormat="1" applyFont="1" applyFill="1" applyBorder="1" applyAlignment="1">
      <alignment vertical="center"/>
    </xf>
    <xf numFmtId="49" fontId="26" fillId="0" borderId="0" xfId="0" applyNumberFormat="1" applyFont="1" applyFill="1" applyBorder="1" applyAlignment="1">
      <alignment vertical="center"/>
    </xf>
    <xf numFmtId="0" fontId="26" fillId="0" borderId="7" xfId="0" applyFont="1" applyFill="1" applyBorder="1" applyAlignment="1">
      <alignment horizontal="left" vertical="center"/>
    </xf>
    <xf numFmtId="0" fontId="27" fillId="0" borderId="8" xfId="0" applyFont="1" applyFill="1" applyBorder="1" applyAlignment="1">
      <alignment horizontal="center" vertical="center" wrapText="1"/>
    </xf>
    <xf numFmtId="0" fontId="0" fillId="0" borderId="9" xfId="0" applyFont="1" applyBorder="1"/>
    <xf numFmtId="0" fontId="0" fillId="0" borderId="0" xfId="0" applyFont="1" applyFill="1" applyAlignment="1">
      <alignment horizontal="center" vertical="center"/>
    </xf>
    <xf numFmtId="49" fontId="0" fillId="0" borderId="0" xfId="0" applyNumberFormat="1" applyFont="1" applyFill="1" applyAlignment="1">
      <alignment vertical="center"/>
    </xf>
    <xf numFmtId="0" fontId="0" fillId="0" borderId="0" xfId="0" applyFont="1" applyFill="1" applyAlignment="1">
      <alignment vertical="center"/>
    </xf>
    <xf numFmtId="49" fontId="29" fillId="0" borderId="10" xfId="0" applyNumberFormat="1" applyFont="1" applyFill="1" applyBorder="1" applyAlignment="1">
      <alignment vertical="center"/>
    </xf>
    <xf numFmtId="0" fontId="0" fillId="0" borderId="11" xfId="0" applyFont="1" applyFill="1" applyBorder="1" applyAlignment="1">
      <alignment horizontal="center" vertical="center"/>
    </xf>
    <xf numFmtId="49" fontId="29" fillId="0" borderId="11" xfId="0" applyNumberFormat="1" applyFont="1" applyFill="1" applyBorder="1" applyAlignment="1">
      <alignment vertical="center"/>
    </xf>
    <xf numFmtId="49" fontId="29" fillId="0" borderId="12" xfId="0" applyNumberFormat="1" applyFont="1" applyFill="1" applyBorder="1" applyAlignment="1">
      <alignment vertical="center"/>
    </xf>
    <xf numFmtId="0" fontId="30" fillId="0" borderId="13" xfId="0" applyFont="1" applyFill="1" applyBorder="1" applyAlignment="1">
      <alignment horizontal="left" vertical="center"/>
    </xf>
    <xf numFmtId="0" fontId="30" fillId="0" borderId="14" xfId="0" applyFont="1" applyFill="1" applyBorder="1" applyAlignment="1">
      <alignment horizontal="center" vertical="center"/>
    </xf>
    <xf numFmtId="0" fontId="0" fillId="0" borderId="15" xfId="0" applyFont="1" applyBorder="1"/>
    <xf numFmtId="49" fontId="29" fillId="0" borderId="16" xfId="0" applyNumberFormat="1" applyFont="1" applyFill="1" applyBorder="1" applyAlignment="1">
      <alignment vertical="center"/>
    </xf>
    <xf numFmtId="49" fontId="29" fillId="0" borderId="17" xfId="0" applyNumberFormat="1" applyFont="1" applyFill="1" applyBorder="1" applyAlignment="1">
      <alignment vertical="center"/>
    </xf>
    <xf numFmtId="0" fontId="0" fillId="0" borderId="7" xfId="0" applyFont="1" applyBorder="1"/>
    <xf numFmtId="49" fontId="0" fillId="0" borderId="7" xfId="0" applyNumberFormat="1" applyFont="1" applyFill="1" applyBorder="1" applyAlignment="1">
      <alignment horizontal="center" vertical="center"/>
    </xf>
    <xf numFmtId="0" fontId="0" fillId="0" borderId="0" xfId="0" applyFont="1" applyFill="1" applyBorder="1" applyAlignment="1">
      <alignment vertical="center"/>
    </xf>
    <xf numFmtId="0" fontId="32" fillId="0" borderId="0" xfId="0" applyFont="1" applyFill="1" applyBorder="1" applyAlignment="1">
      <alignment horizontal="left" vertical="center"/>
    </xf>
    <xf numFmtId="49" fontId="29" fillId="0" borderId="0" xfId="66" applyNumberFormat="1" applyFont="1" applyFill="1" applyBorder="1" applyAlignment="1">
      <alignment vertical="center"/>
    </xf>
    <xf numFmtId="0" fontId="0" fillId="0" borderId="0" xfId="0" applyFont="1" applyBorder="1"/>
    <xf numFmtId="49" fontId="29" fillId="0" borderId="16" xfId="66" applyNumberFormat="1" applyFont="1" applyFill="1" applyBorder="1" applyAlignment="1">
      <alignment vertical="center"/>
    </xf>
    <xf numFmtId="0" fontId="0" fillId="0" borderId="16" xfId="0" applyFont="1" applyBorder="1"/>
    <xf numFmtId="0" fontId="27" fillId="0" borderId="13" xfId="0" applyFont="1" applyBorder="1" applyAlignment="1">
      <alignment horizontal="center"/>
    </xf>
    <xf numFmtId="49" fontId="27" fillId="0" borderId="8" xfId="66" applyNumberFormat="1" applyFont="1" applyFill="1" applyBorder="1" applyAlignment="1">
      <alignment horizontal="center" vertical="center" wrapText="1"/>
    </xf>
    <xf numFmtId="49" fontId="0" fillId="0" borderId="19" xfId="66" applyNumberFormat="1" applyFont="1" applyFill="1" applyBorder="1" applyAlignment="1">
      <alignment vertical="center"/>
    </xf>
    <xf numFmtId="49" fontId="32" fillId="0" borderId="0" xfId="66" applyNumberFormat="1" applyFont="1" applyFill="1" applyBorder="1" applyAlignment="1">
      <alignment horizontal="left" vertical="center"/>
    </xf>
    <xf numFmtId="0" fontId="0" fillId="0" borderId="20" xfId="0" applyBorder="1"/>
    <xf numFmtId="0" fontId="30" fillId="0" borderId="13" xfId="66" applyFont="1" applyFill="1" applyBorder="1" applyAlignment="1">
      <alignment horizontal="center" vertical="center"/>
    </xf>
    <xf numFmtId="49" fontId="30" fillId="0" borderId="13" xfId="66" applyNumberFormat="1" applyFont="1" applyFill="1" applyBorder="1" applyAlignment="1">
      <alignment horizontal="center" vertical="center"/>
    </xf>
    <xf numFmtId="0" fontId="0" fillId="0" borderId="17" xfId="0" applyBorder="1"/>
    <xf numFmtId="0" fontId="27" fillId="0" borderId="8" xfId="0" applyFont="1" applyBorder="1" applyAlignment="1">
      <alignment horizontal="center" vertical="center"/>
    </xf>
    <xf numFmtId="0" fontId="27" fillId="0" borderId="8" xfId="0" applyFont="1" applyBorder="1" applyAlignment="1">
      <alignment horizontal="center" vertical="center" wrapText="1"/>
    </xf>
    <xf numFmtId="49" fontId="29" fillId="0" borderId="0" xfId="64" applyNumberFormat="1" applyFont="1" applyFill="1" applyBorder="1" applyAlignment="1">
      <alignment vertical="center"/>
    </xf>
    <xf numFmtId="49" fontId="29" fillId="0" borderId="16" xfId="64" applyNumberFormat="1" applyFont="1" applyFill="1" applyBorder="1" applyAlignment="1">
      <alignment vertical="center"/>
    </xf>
    <xf numFmtId="49" fontId="27" fillId="0" borderId="8" xfId="64" applyNumberFormat="1" applyFont="1" applyFill="1" applyBorder="1" applyAlignment="1">
      <alignment horizontal="center" vertical="center" wrapText="1"/>
    </xf>
    <xf numFmtId="49" fontId="32" fillId="0" borderId="0" xfId="64" applyNumberFormat="1" applyFont="1" applyFill="1" applyBorder="1" applyAlignment="1">
      <alignment vertical="center"/>
    </xf>
    <xf numFmtId="0" fontId="32" fillId="0" borderId="0" xfId="0" applyFont="1" applyBorder="1" applyAlignment="1">
      <alignment wrapText="1"/>
    </xf>
    <xf numFmtId="0" fontId="29" fillId="0" borderId="0" xfId="0" applyFont="1" applyBorder="1" applyAlignment="1">
      <alignment vertical="center"/>
    </xf>
    <xf numFmtId="0" fontId="34" fillId="0" borderId="20" xfId="0" applyFont="1" applyBorder="1" applyAlignment="1">
      <alignment horizontal="center" vertical="center"/>
    </xf>
    <xf numFmtId="0" fontId="30" fillId="0" borderId="13" xfId="0" applyFont="1" applyFill="1" applyBorder="1" applyAlignment="1">
      <alignment horizontal="center" vertical="center"/>
    </xf>
    <xf numFmtId="0" fontId="34" fillId="0" borderId="0" xfId="0" applyFont="1" applyAlignment="1">
      <alignment horizontal="center" vertical="center"/>
    </xf>
    <xf numFmtId="0" fontId="29" fillId="0" borderId="16" xfId="0" applyFont="1" applyBorder="1" applyAlignment="1">
      <alignment vertical="center"/>
    </xf>
    <xf numFmtId="0" fontId="34" fillId="0" borderId="17" xfId="0" applyFont="1" applyBorder="1" applyAlignment="1">
      <alignment horizontal="center" vertical="center"/>
    </xf>
    <xf numFmtId="0" fontId="0" fillId="0" borderId="13" xfId="0" applyFont="1" applyFill="1" applyBorder="1" applyAlignment="1">
      <alignment vertical="center"/>
    </xf>
    <xf numFmtId="0" fontId="27" fillId="0" borderId="0" xfId="0" applyFont="1" applyAlignment="1">
      <alignment horizontal="center" vertical="center"/>
    </xf>
    <xf numFmtId="0" fontId="0" fillId="0" borderId="0" xfId="0" applyFont="1" applyAlignment="1">
      <alignment horizontal="center" vertical="center"/>
    </xf>
    <xf numFmtId="0" fontId="0" fillId="0" borderId="7" xfId="0" applyFont="1" applyFill="1" applyBorder="1" applyAlignment="1">
      <alignment horizontal="center" vertical="center"/>
    </xf>
    <xf numFmtId="0" fontId="0" fillId="0" borderId="0" xfId="0" applyFont="1" applyAlignment="1">
      <alignment horizontal="center"/>
    </xf>
    <xf numFmtId="0" fontId="0" fillId="0" borderId="0" xfId="0" applyBorder="1"/>
    <xf numFmtId="0" fontId="34" fillId="0" borderId="13" xfId="0" applyFont="1" applyBorder="1" applyAlignment="1">
      <alignment horizontal="center" vertical="center"/>
    </xf>
    <xf numFmtId="0" fontId="0" fillId="0" borderId="16" xfId="0" applyBorder="1"/>
    <xf numFmtId="0" fontId="0" fillId="0" borderId="13" xfId="0" applyFont="1" applyBorder="1"/>
    <xf numFmtId="0" fontId="0" fillId="0" borderId="13" xfId="0" applyFont="1" applyBorder="1" applyAlignment="1">
      <alignment horizontal="center" vertical="center"/>
    </xf>
    <xf numFmtId="0" fontId="34" fillId="0" borderId="0" xfId="0" applyFont="1" applyBorder="1" applyAlignment="1">
      <alignment horizontal="center" vertical="center"/>
    </xf>
    <xf numFmtId="0" fontId="27" fillId="0" borderId="0" xfId="0" applyFont="1" applyFill="1" applyBorder="1" applyAlignment="1">
      <alignment horizontal="center" vertical="center"/>
    </xf>
    <xf numFmtId="0" fontId="29" fillId="0" borderId="0" xfId="0" applyFont="1" applyFill="1" applyBorder="1" applyAlignment="1">
      <alignment vertical="center"/>
    </xf>
    <xf numFmtId="0" fontId="29" fillId="0" borderId="20" xfId="0" applyFont="1" applyFill="1" applyBorder="1" applyAlignment="1">
      <alignment vertical="center"/>
    </xf>
    <xf numFmtId="0" fontId="29" fillId="0" borderId="16" xfId="0" applyFont="1" applyFill="1" applyBorder="1" applyAlignment="1">
      <alignment vertical="center"/>
    </xf>
    <xf numFmtId="0" fontId="0" fillId="0" borderId="0" xfId="0" applyFont="1" applyFill="1"/>
    <xf numFmtId="49" fontId="27" fillId="0" borderId="0" xfId="0" applyNumberFormat="1" applyFont="1" applyFill="1" applyBorder="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ill="1" applyAlignment="1">
      <alignment vertical="center"/>
    </xf>
    <xf numFmtId="49" fontId="0" fillId="0" borderId="11" xfId="0" applyNumberFormat="1" applyFont="1" applyFill="1" applyBorder="1" applyAlignment="1">
      <alignment vertical="center"/>
    </xf>
    <xf numFmtId="49" fontId="29" fillId="0" borderId="11" xfId="0" applyNumberFormat="1" applyFont="1" applyFill="1" applyBorder="1" applyAlignment="1">
      <alignment vertical="center" wrapText="1"/>
    </xf>
    <xf numFmtId="49" fontId="30" fillId="0" borderId="13" xfId="0" applyNumberFormat="1" applyFont="1" applyFill="1" applyBorder="1" applyAlignment="1">
      <alignment horizontal="left" vertical="center"/>
    </xf>
    <xf numFmtId="49" fontId="29" fillId="0" borderId="16" xfId="0" applyNumberFormat="1" applyFont="1" applyFill="1" applyBorder="1" applyAlignment="1">
      <alignment vertical="center" wrapText="1"/>
    </xf>
    <xf numFmtId="0" fontId="27" fillId="0" borderId="22" xfId="0" applyFont="1" applyBorder="1" applyAlignment="1">
      <alignment horizontal="center" vertical="center"/>
    </xf>
    <xf numFmtId="49" fontId="27" fillId="0" borderId="22" xfId="0" applyNumberFormat="1" applyFont="1" applyFill="1" applyBorder="1" applyAlignment="1">
      <alignment horizontal="center" vertical="center"/>
    </xf>
    <xf numFmtId="49" fontId="27" fillId="0" borderId="22" xfId="0" applyNumberFormat="1" applyFont="1" applyFill="1" applyBorder="1" applyAlignment="1">
      <alignment horizontal="center" vertical="center" wrapText="1"/>
    </xf>
    <xf numFmtId="0" fontId="27" fillId="0" borderId="22" xfId="0" applyFont="1" applyFill="1" applyBorder="1" applyAlignment="1">
      <alignment horizontal="center" vertical="center" wrapText="1"/>
    </xf>
    <xf numFmtId="0" fontId="0" fillId="0" borderId="7"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ont="1" applyFill="1" applyBorder="1" applyAlignment="1">
      <alignment horizontal="center" vertical="center"/>
    </xf>
    <xf numFmtId="49" fontId="29" fillId="0" borderId="0" xfId="0" applyNumberFormat="1" applyFont="1" applyFill="1" applyBorder="1" applyAlignment="1">
      <alignment vertical="center"/>
    </xf>
    <xf numFmtId="49" fontId="0" fillId="0" borderId="35" xfId="0" applyNumberFormat="1" applyFont="1" applyFill="1" applyBorder="1" applyAlignment="1">
      <alignment horizontal="center" vertical="center"/>
    </xf>
    <xf numFmtId="49" fontId="0" fillId="0" borderId="34" xfId="0" applyNumberFormat="1" applyFont="1" applyFill="1" applyBorder="1" applyAlignment="1">
      <alignment horizontal="center" vertical="center"/>
    </xf>
    <xf numFmtId="49" fontId="30" fillId="0" borderId="13" xfId="64" applyNumberFormat="1" applyFont="1" applyFill="1" applyBorder="1" applyAlignment="1">
      <alignment horizontal="center" vertical="center"/>
    </xf>
    <xf numFmtId="0" fontId="0" fillId="0" borderId="13" xfId="0" applyFont="1" applyBorder="1" applyAlignment="1">
      <alignment horizontal="center"/>
    </xf>
    <xf numFmtId="0" fontId="0" fillId="0" borderId="0" xfId="0" applyFont="1" applyFill="1" applyBorder="1"/>
    <xf numFmtId="49" fontId="29" fillId="0" borderId="0" xfId="67" applyNumberFormat="1" applyFont="1" applyFill="1" applyBorder="1" applyAlignment="1">
      <alignment vertical="center"/>
    </xf>
    <xf numFmtId="0" fontId="0" fillId="0" borderId="20" xfId="0" applyFont="1" applyBorder="1"/>
    <xf numFmtId="49" fontId="30" fillId="0" borderId="24" xfId="67" applyNumberFormat="1" applyFont="1" applyFill="1" applyBorder="1" applyAlignment="1">
      <alignment horizontal="center" vertical="center"/>
    </xf>
    <xf numFmtId="49" fontId="30" fillId="0" borderId="13" xfId="67" applyNumberFormat="1" applyFont="1" applyFill="1" applyBorder="1" applyAlignment="1">
      <alignment horizontal="center" vertical="center"/>
    </xf>
    <xf numFmtId="49" fontId="0" fillId="0" borderId="0" xfId="0" applyNumberFormat="1" applyFill="1" applyBorder="1" applyAlignment="1">
      <alignment vertical="center"/>
    </xf>
    <xf numFmtId="49" fontId="30" fillId="0" borderId="13" xfId="0" applyNumberFormat="1" applyFont="1" applyFill="1" applyBorder="1" applyAlignment="1">
      <alignment horizontal="center" vertical="center"/>
    </xf>
    <xf numFmtId="49" fontId="27"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0" xfId="0" applyNumberFormat="1" applyFill="1" applyBorder="1" applyAlignment="1">
      <alignment horizontal="center" vertical="center"/>
    </xf>
    <xf numFmtId="49" fontId="0" fillId="0" borderId="7" xfId="0" applyNumberFormat="1" applyFont="1" applyFill="1" applyBorder="1" applyAlignment="1">
      <alignment vertical="center"/>
    </xf>
    <xf numFmtId="0" fontId="0" fillId="0" borderId="0" xfId="0" applyNumberFormat="1" applyFont="1" applyFill="1" applyBorder="1" applyAlignment="1">
      <alignment vertical="center"/>
    </xf>
    <xf numFmtId="0" fontId="29" fillId="0" borderId="20" xfId="0" applyFont="1" applyBorder="1" applyAlignment="1">
      <alignment vertical="center"/>
    </xf>
    <xf numFmtId="0" fontId="30" fillId="0" borderId="13" xfId="0" applyFont="1" applyBorder="1" applyAlignment="1">
      <alignment horizontal="center" vertical="center"/>
    </xf>
    <xf numFmtId="0" fontId="29" fillId="0" borderId="17" xfId="0" applyFont="1" applyBorder="1" applyAlignment="1">
      <alignment vertical="center"/>
    </xf>
    <xf numFmtId="0" fontId="0" fillId="0" borderId="42" xfId="0" applyBorder="1"/>
    <xf numFmtId="0" fontId="27" fillId="0" borderId="43" xfId="0" applyFont="1" applyBorder="1" applyAlignment="1"/>
    <xf numFmtId="0" fontId="0" fillId="0" borderId="7" xfId="0" applyFont="1" applyFill="1" applyBorder="1" applyAlignment="1">
      <alignment horizontal="center" vertical="top" wrapText="1"/>
    </xf>
    <xf numFmtId="0" fontId="27" fillId="0" borderId="41" xfId="0" applyFont="1" applyBorder="1" applyAlignment="1">
      <alignment horizontal="center" vertical="center"/>
    </xf>
    <xf numFmtId="0" fontId="0" fillId="0" borderId="7" xfId="0" applyFont="1" applyFill="1" applyBorder="1" applyAlignment="1">
      <alignment horizontal="justify" vertical="top" wrapText="1"/>
    </xf>
    <xf numFmtId="0" fontId="4" fillId="0" borderId="7" xfId="0" applyFont="1" applyFill="1" applyBorder="1" applyAlignment="1">
      <alignment horizontal="justify" vertical="top" wrapText="1"/>
    </xf>
    <xf numFmtId="0" fontId="0" fillId="0" borderId="7" xfId="0" applyFont="1" applyFill="1" applyBorder="1" applyAlignment="1">
      <alignment horizontal="center"/>
    </xf>
    <xf numFmtId="0" fontId="4" fillId="0" borderId="7" xfId="0" applyFont="1" applyBorder="1"/>
    <xf numFmtId="49" fontId="27" fillId="0" borderId="44" xfId="66" applyNumberFormat="1" applyFont="1" applyFill="1" applyBorder="1" applyAlignment="1">
      <alignment vertical="center"/>
    </xf>
    <xf numFmtId="49" fontId="27" fillId="0" borderId="39" xfId="66" applyNumberFormat="1" applyFont="1" applyFill="1" applyBorder="1" applyAlignment="1">
      <alignment horizontal="center" vertical="center" wrapText="1"/>
    </xf>
    <xf numFmtId="49" fontId="0" fillId="0" borderId="45" xfId="66" applyNumberFormat="1" applyFont="1" applyFill="1" applyBorder="1" applyAlignment="1">
      <alignment vertical="center"/>
    </xf>
    <xf numFmtId="0" fontId="0" fillId="0" borderId="37" xfId="66" applyNumberFormat="1" applyFont="1" applyFill="1" applyBorder="1" applyAlignment="1">
      <alignment horizontal="center" vertical="center"/>
    </xf>
    <xf numFmtId="0" fontId="0" fillId="0" borderId="37" xfId="66" applyNumberFormat="1" applyFont="1" applyFill="1" applyBorder="1" applyAlignment="1">
      <alignment horizontal="center" vertical="center" wrapText="1"/>
    </xf>
    <xf numFmtId="49" fontId="0" fillId="0" borderId="37" xfId="66" applyNumberFormat="1" applyFont="1" applyFill="1" applyBorder="1" applyAlignment="1">
      <alignment vertical="center" wrapText="1"/>
    </xf>
    <xf numFmtId="0" fontId="0" fillId="0" borderId="32" xfId="0" applyFont="1" applyBorder="1"/>
    <xf numFmtId="0" fontId="0" fillId="0" borderId="46" xfId="66" applyNumberFormat="1" applyFont="1" applyFill="1" applyBorder="1" applyAlignment="1">
      <alignment horizontal="center" vertical="center"/>
    </xf>
    <xf numFmtId="0" fontId="0" fillId="0" borderId="46" xfId="66" applyNumberFormat="1" applyFont="1" applyFill="1" applyBorder="1" applyAlignment="1">
      <alignment horizontal="center" vertical="center" wrapText="1"/>
    </xf>
    <xf numFmtId="49" fontId="0" fillId="0" borderId="46" xfId="66" applyNumberFormat="1" applyFont="1" applyFill="1" applyBorder="1" applyAlignment="1">
      <alignment vertical="center" wrapText="1"/>
    </xf>
    <xf numFmtId="49" fontId="32" fillId="0" borderId="0" xfId="64" applyNumberFormat="1" applyFont="1" applyFill="1" applyBorder="1" applyAlignment="1">
      <alignment horizontal="left" vertical="center" wrapText="1"/>
    </xf>
    <xf numFmtId="0" fontId="0" fillId="0" borderId="17" xfId="0" applyFont="1" applyBorder="1"/>
    <xf numFmtId="49" fontId="27" fillId="0" borderId="8" xfId="0" applyNumberFormat="1" applyFont="1" applyFill="1" applyBorder="1" applyAlignment="1">
      <alignment vertical="center"/>
    </xf>
    <xf numFmtId="49" fontId="27" fillId="0" borderId="8"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49" fontId="0" fillId="0" borderId="32" xfId="0" applyNumberFormat="1" applyFont="1" applyFill="1" applyBorder="1" applyAlignment="1">
      <alignment vertical="center"/>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49" fontId="0" fillId="0" borderId="32" xfId="0" applyNumberFormat="1" applyFont="1" applyFill="1" applyBorder="1" applyAlignment="1">
      <alignment vertical="center" wrapText="1"/>
    </xf>
    <xf numFmtId="49" fontId="27" fillId="0" borderId="47" xfId="64" applyNumberFormat="1" applyFont="1" applyFill="1" applyBorder="1" applyAlignment="1">
      <alignment horizontal="center" vertical="center" wrapText="1"/>
    </xf>
    <xf numFmtId="0" fontId="0" fillId="0" borderId="16"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vertical="center"/>
    </xf>
    <xf numFmtId="49" fontId="36" fillId="0" borderId="0" xfId="0" applyNumberFormat="1" applyFont="1" applyFill="1" applyBorder="1" applyAlignment="1">
      <alignment vertical="center"/>
    </xf>
    <xf numFmtId="49" fontId="36" fillId="0" borderId="20" xfId="0" applyNumberFormat="1" applyFont="1" applyFill="1" applyBorder="1" applyAlignment="1">
      <alignment vertical="center"/>
    </xf>
    <xf numFmtId="49" fontId="36" fillId="0" borderId="16" xfId="0" applyNumberFormat="1" applyFont="1" applyFill="1" applyBorder="1" applyAlignment="1">
      <alignment vertical="center"/>
    </xf>
    <xf numFmtId="49" fontId="36" fillId="0" borderId="17" xfId="0" applyNumberFormat="1" applyFont="1" applyFill="1" applyBorder="1" applyAlignment="1">
      <alignment vertical="center"/>
    </xf>
    <xf numFmtId="0" fontId="27" fillId="0" borderId="18" xfId="0" applyFont="1" applyFill="1" applyBorder="1" applyAlignment="1">
      <alignment horizontal="center" vertical="top" wrapText="1"/>
    </xf>
    <xf numFmtId="0" fontId="0" fillId="0" borderId="49" xfId="0" applyFont="1" applyBorder="1" applyAlignment="1">
      <alignment horizontal="center"/>
    </xf>
    <xf numFmtId="0" fontId="0" fillId="0" borderId="49" xfId="0" applyFont="1" applyFill="1" applyBorder="1" applyAlignment="1">
      <alignment horizontal="center" vertical="center"/>
    </xf>
    <xf numFmtId="0" fontId="0" fillId="0" borderId="49" xfId="0" applyBorder="1"/>
    <xf numFmtId="0" fontId="0" fillId="0" borderId="49" xfId="0" applyFont="1" applyBorder="1"/>
    <xf numFmtId="0" fontId="28" fillId="0" borderId="0" xfId="0" applyFont="1" applyFill="1" applyAlignment="1">
      <alignment horizontal="center" vertical="center" wrapText="1"/>
    </xf>
    <xf numFmtId="0" fontId="28" fillId="0" borderId="0" xfId="0" applyFont="1" applyAlignment="1">
      <alignment horizontal="center" vertical="center"/>
    </xf>
    <xf numFmtId="0" fontId="28" fillId="0" borderId="0" xfId="0" applyFont="1" applyFill="1" applyAlignment="1">
      <alignment vertical="center"/>
    </xf>
    <xf numFmtId="0" fontId="29" fillId="0" borderId="0" xfId="0" applyFont="1" applyBorder="1" applyAlignment="1">
      <alignment horizontal="left" vertical="center"/>
    </xf>
    <xf numFmtId="0" fontId="29" fillId="0" borderId="16" xfId="0" applyFont="1" applyBorder="1" applyAlignment="1">
      <alignment horizontal="left" vertical="center"/>
    </xf>
    <xf numFmtId="0" fontId="0" fillId="0" borderId="0" xfId="0" applyFont="1" applyAlignment="1">
      <alignment horizontal="left"/>
    </xf>
    <xf numFmtId="0" fontId="0" fillId="0" borderId="49" xfId="0" applyFont="1" applyFill="1" applyBorder="1" applyAlignment="1">
      <alignment horizontal="center"/>
    </xf>
    <xf numFmtId="0" fontId="0" fillId="0" borderId="49" xfId="0" applyFont="1" applyBorder="1" applyAlignment="1">
      <alignment horizontal="center" vertical="center"/>
    </xf>
    <xf numFmtId="0" fontId="27" fillId="0" borderId="47" xfId="0" applyFont="1" applyBorder="1" applyAlignment="1">
      <alignment horizontal="center" vertical="center" wrapText="1"/>
    </xf>
    <xf numFmtId="49" fontId="27" fillId="0" borderId="50" xfId="0" applyNumberFormat="1" applyFont="1" applyFill="1" applyBorder="1" applyAlignment="1">
      <alignment horizontal="center" vertical="center" wrapText="1"/>
    </xf>
    <xf numFmtId="49" fontId="38" fillId="0" borderId="0" xfId="66" applyNumberFormat="1" applyFont="1" applyFill="1" applyBorder="1" applyAlignment="1">
      <alignment horizontal="left" vertical="center"/>
    </xf>
    <xf numFmtId="49" fontId="29" fillId="0" borderId="0" xfId="65" applyNumberFormat="1" applyFont="1" applyFill="1" applyBorder="1" applyAlignment="1">
      <alignment vertical="center"/>
    </xf>
    <xf numFmtId="49" fontId="29" fillId="0" borderId="16" xfId="65" applyNumberFormat="1" applyFont="1" applyFill="1" applyBorder="1" applyAlignment="1">
      <alignment vertical="center"/>
    </xf>
    <xf numFmtId="0" fontId="39" fillId="0" borderId="0" xfId="0" applyFont="1"/>
    <xf numFmtId="0" fontId="32" fillId="0" borderId="0" xfId="0" applyFont="1"/>
    <xf numFmtId="49" fontId="27" fillId="0" borderId="8" xfId="65" applyNumberFormat="1" applyFont="1" applyFill="1" applyBorder="1" applyAlignment="1">
      <alignment horizontal="center" vertical="center" wrapText="1"/>
    </xf>
    <xf numFmtId="49" fontId="27" fillId="0" borderId="8" xfId="65" applyNumberFormat="1" applyFont="1" applyFill="1" applyBorder="1" applyAlignment="1">
      <alignment horizontal="left" vertical="center" wrapText="1"/>
    </xf>
    <xf numFmtId="49" fontId="38" fillId="0" borderId="7" xfId="65" applyNumberFormat="1" applyFont="1" applyFill="1" applyBorder="1" applyAlignment="1">
      <alignment vertical="center"/>
    </xf>
    <xf numFmtId="49" fontId="38" fillId="0" borderId="7" xfId="65" applyNumberFormat="1" applyFont="1" applyFill="1" applyBorder="1" applyAlignment="1">
      <alignment vertical="center" wrapText="1"/>
    </xf>
    <xf numFmtId="49" fontId="38" fillId="0" borderId="37" xfId="65" applyNumberFormat="1" applyFont="1" applyFill="1" applyBorder="1" applyAlignment="1">
      <alignment vertical="center" wrapText="1"/>
    </xf>
    <xf numFmtId="49" fontId="32" fillId="0" borderId="0" xfId="65" applyNumberFormat="1" applyFont="1" applyFill="1" applyBorder="1" applyAlignment="1">
      <alignment vertical="center"/>
    </xf>
    <xf numFmtId="49" fontId="38" fillId="0" borderId="0" xfId="65" applyNumberFormat="1" applyFont="1" applyFill="1" applyBorder="1" applyAlignment="1">
      <alignment vertical="center"/>
    </xf>
    <xf numFmtId="49" fontId="27" fillId="0" borderId="26" xfId="65" applyNumberFormat="1" applyFont="1" applyFill="1" applyBorder="1" applyAlignment="1">
      <alignment horizontal="center" vertical="center" wrapText="1"/>
    </xf>
    <xf numFmtId="49" fontId="38" fillId="0" borderId="37" xfId="65" applyNumberFormat="1" applyFont="1" applyFill="1" applyBorder="1" applyAlignment="1">
      <alignment horizontal="center" vertical="center"/>
    </xf>
    <xf numFmtId="0" fontId="0" fillId="0" borderId="0" xfId="0" applyFont="1" applyAlignment="1"/>
    <xf numFmtId="0" fontId="38" fillId="0" borderId="0" xfId="0" applyFont="1" applyBorder="1"/>
    <xf numFmtId="0" fontId="38" fillId="0" borderId="0" xfId="0" applyFont="1"/>
    <xf numFmtId="49" fontId="38" fillId="0" borderId="7" xfId="65" applyNumberFormat="1" applyFont="1" applyFill="1" applyBorder="1" applyAlignment="1">
      <alignment horizontal="center" vertical="center"/>
    </xf>
    <xf numFmtId="49" fontId="38" fillId="0" borderId="14" xfId="65" applyNumberFormat="1" applyFont="1" applyFill="1" applyBorder="1" applyAlignment="1">
      <alignment horizontal="left" vertical="center" wrapText="1"/>
    </xf>
    <xf numFmtId="49" fontId="38" fillId="0" borderId="45" xfId="65" applyNumberFormat="1" applyFont="1" applyFill="1" applyBorder="1" applyAlignment="1">
      <alignment horizontal="left" vertical="center" wrapText="1"/>
    </xf>
    <xf numFmtId="49" fontId="38" fillId="0" borderId="37" xfId="65" applyNumberFormat="1" applyFont="1" applyFill="1" applyBorder="1" applyAlignment="1">
      <alignment horizontal="center" vertical="center" wrapText="1"/>
    </xf>
    <xf numFmtId="0" fontId="38" fillId="0" borderId="7" xfId="0" applyFont="1" applyBorder="1"/>
    <xf numFmtId="0" fontId="41" fillId="0" borderId="0" xfId="0" applyFont="1"/>
    <xf numFmtId="0" fontId="38" fillId="27" borderId="0" xfId="0" applyFont="1" applyFill="1" applyBorder="1"/>
    <xf numFmtId="0" fontId="0" fillId="28" borderId="0" xfId="0" applyFont="1" applyFill="1"/>
    <xf numFmtId="0" fontId="0" fillId="28" borderId="0" xfId="0" applyFill="1"/>
    <xf numFmtId="0" fontId="0" fillId="29" borderId="0" xfId="0" applyFont="1" applyFill="1"/>
    <xf numFmtId="49" fontId="0" fillId="0" borderId="0" xfId="65" applyNumberFormat="1" applyFont="1" applyFill="1" applyBorder="1" applyAlignment="1">
      <alignment vertical="center"/>
    </xf>
    <xf numFmtId="0" fontId="30" fillId="0" borderId="52" xfId="0" applyFont="1" applyFill="1" applyBorder="1" applyAlignment="1">
      <alignment horizontal="left" vertical="center"/>
    </xf>
    <xf numFmtId="0" fontId="27" fillId="0" borderId="53" xfId="0" applyFont="1" applyFill="1" applyBorder="1" applyAlignment="1">
      <alignment horizontal="center" vertical="center" wrapText="1"/>
    </xf>
    <xf numFmtId="0" fontId="0" fillId="0" borderId="54" xfId="0" applyFont="1" applyBorder="1"/>
    <xf numFmtId="49" fontId="0" fillId="0" borderId="49" xfId="0" applyNumberFormat="1" applyFont="1" applyFill="1" applyBorder="1" applyAlignment="1">
      <alignment vertical="center"/>
    </xf>
    <xf numFmtId="0" fontId="0" fillId="0" borderId="49" xfId="0" applyNumberFormat="1" applyFont="1" applyFill="1" applyBorder="1" applyAlignment="1">
      <alignment horizontal="center" vertical="center"/>
    </xf>
    <xf numFmtId="0" fontId="0" fillId="0" borderId="49" xfId="0" applyNumberFormat="1" applyFont="1" applyFill="1" applyBorder="1" applyAlignment="1">
      <alignment horizontal="center" vertical="center" wrapText="1"/>
    </xf>
    <xf numFmtId="49" fontId="0" fillId="0" borderId="49" xfId="0" applyNumberFormat="1" applyFont="1" applyFill="1" applyBorder="1" applyAlignment="1">
      <alignment vertical="center" wrapText="1"/>
    </xf>
    <xf numFmtId="0" fontId="30" fillId="0" borderId="52" xfId="66" applyFont="1" applyFill="1" applyBorder="1" applyAlignment="1">
      <alignment horizontal="left" vertical="center"/>
    </xf>
    <xf numFmtId="1" fontId="0" fillId="0" borderId="37" xfId="66" applyNumberFormat="1" applyFont="1" applyFill="1" applyBorder="1" applyAlignment="1">
      <alignment horizontal="center" vertical="center"/>
    </xf>
    <xf numFmtId="0" fontId="38" fillId="27" borderId="55" xfId="0" applyFont="1" applyFill="1" applyBorder="1"/>
    <xf numFmtId="0" fontId="27" fillId="30" borderId="8" xfId="0" applyFont="1" applyFill="1" applyBorder="1" applyAlignment="1">
      <alignment horizontal="center" vertical="center" wrapText="1"/>
    </xf>
    <xf numFmtId="0" fontId="0" fillId="30" borderId="9" xfId="0" applyFont="1" applyFill="1" applyBorder="1"/>
    <xf numFmtId="0" fontId="27" fillId="30" borderId="39" xfId="0" applyFont="1" applyFill="1" applyBorder="1" applyAlignment="1">
      <alignment horizontal="center" vertical="center" wrapText="1"/>
    </xf>
    <xf numFmtId="0" fontId="0" fillId="30" borderId="7" xfId="0" applyFont="1" applyFill="1" applyBorder="1"/>
    <xf numFmtId="0" fontId="27" fillId="30" borderId="8" xfId="0" applyFont="1" applyFill="1" applyBorder="1" applyAlignment="1">
      <alignment horizontal="center" wrapText="1"/>
    </xf>
    <xf numFmtId="0" fontId="42" fillId="0" borderId="7" xfId="0" applyFont="1" applyFill="1" applyBorder="1"/>
    <xf numFmtId="0" fontId="42" fillId="0" borderId="7" xfId="66" applyNumberFormat="1" applyFont="1" applyFill="1" applyBorder="1" applyAlignment="1">
      <alignment horizontal="center" vertical="center"/>
    </xf>
    <xf numFmtId="0" fontId="42" fillId="0" borderId="37" xfId="66" applyNumberFormat="1" applyFont="1" applyFill="1" applyBorder="1" applyAlignment="1">
      <alignment horizontal="center" vertical="center"/>
    </xf>
    <xf numFmtId="0" fontId="42" fillId="0" borderId="7" xfId="66" applyNumberFormat="1" applyFont="1" applyFill="1" applyBorder="1" applyAlignment="1">
      <alignment horizontal="center" vertical="center" wrapText="1"/>
    </xf>
    <xf numFmtId="1" fontId="42" fillId="0" borderId="37" xfId="66" applyNumberFormat="1" applyFont="1" applyFill="1" applyBorder="1" applyAlignment="1">
      <alignment horizontal="center" vertical="center"/>
    </xf>
    <xf numFmtId="49" fontId="27" fillId="30" borderId="26" xfId="65" applyNumberFormat="1" applyFont="1" applyFill="1" applyBorder="1" applyAlignment="1">
      <alignment horizontal="center" vertical="center" wrapText="1"/>
    </xf>
    <xf numFmtId="49" fontId="27" fillId="30" borderId="40" xfId="65" applyNumberFormat="1" applyFont="1" applyFill="1" applyBorder="1" applyAlignment="1">
      <alignment horizontal="center" vertical="center" wrapText="1"/>
    </xf>
    <xf numFmtId="49" fontId="27" fillId="31" borderId="26" xfId="65" applyNumberFormat="1" applyFont="1" applyFill="1" applyBorder="1" applyAlignment="1">
      <alignment horizontal="center" vertical="center" wrapText="1"/>
    </xf>
    <xf numFmtId="0" fontId="38" fillId="31" borderId="49" xfId="0" applyFont="1" applyFill="1" applyBorder="1" applyAlignment="1">
      <alignment wrapText="1"/>
    </xf>
    <xf numFmtId="0" fontId="38" fillId="31" borderId="49" xfId="0" applyFont="1" applyFill="1" applyBorder="1"/>
    <xf numFmtId="0" fontId="38" fillId="31" borderId="58" xfId="0" applyFont="1" applyFill="1" applyBorder="1"/>
    <xf numFmtId="0" fontId="27" fillId="31" borderId="8" xfId="0" applyFont="1" applyFill="1" applyBorder="1" applyAlignment="1">
      <alignment horizontal="center" vertical="center" wrapText="1"/>
    </xf>
    <xf numFmtId="0" fontId="0" fillId="30" borderId="7" xfId="0" applyFont="1" applyFill="1" applyBorder="1" applyAlignment="1">
      <alignment horizontal="center" vertical="center"/>
    </xf>
    <xf numFmtId="0" fontId="42" fillId="0" borderId="0" xfId="0" applyFont="1"/>
    <xf numFmtId="0" fontId="42" fillId="0" borderId="49" xfId="0" applyFont="1" applyBorder="1"/>
    <xf numFmtId="0" fontId="42" fillId="30" borderId="7" xfId="0" applyFont="1" applyFill="1" applyBorder="1"/>
    <xf numFmtId="9" fontId="42" fillId="30" borderId="7" xfId="0" applyNumberFormat="1" applyFont="1" applyFill="1" applyBorder="1"/>
    <xf numFmtId="9" fontId="0" fillId="30" borderId="7" xfId="0" applyNumberFormat="1" applyFont="1" applyFill="1" applyBorder="1"/>
    <xf numFmtId="0" fontId="30" fillId="30" borderId="13" xfId="0" applyFont="1" applyFill="1" applyBorder="1" applyAlignment="1">
      <alignment horizontal="center" vertical="center"/>
    </xf>
    <xf numFmtId="0" fontId="0" fillId="30" borderId="14" xfId="0" applyFont="1" applyFill="1" applyBorder="1" applyAlignment="1">
      <alignment horizontal="center" vertical="center"/>
    </xf>
    <xf numFmtId="49" fontId="42" fillId="0" borderId="14" xfId="66" applyNumberFormat="1" applyFont="1" applyFill="1" applyBorder="1" applyAlignment="1">
      <alignment vertical="center" wrapText="1"/>
    </xf>
    <xf numFmtId="49" fontId="42" fillId="0" borderId="7" xfId="64" applyNumberFormat="1" applyFont="1" applyFill="1" applyBorder="1" applyAlignment="1">
      <alignment horizontal="center" vertical="center" wrapText="1"/>
    </xf>
    <xf numFmtId="49" fontId="42" fillId="0" borderId="37" xfId="66" applyNumberFormat="1" applyFont="1" applyFill="1" applyBorder="1" applyAlignment="1">
      <alignment horizontal="center" vertical="center" wrapText="1"/>
    </xf>
    <xf numFmtId="0" fontId="27" fillId="30" borderId="41" xfId="0" applyFont="1" applyFill="1" applyBorder="1" applyAlignment="1">
      <alignment horizontal="center" vertical="center" wrapText="1"/>
    </xf>
    <xf numFmtId="9" fontId="0" fillId="30" borderId="32" xfId="0" applyNumberFormat="1" applyFont="1" applyFill="1" applyBorder="1"/>
    <xf numFmtId="49" fontId="27" fillId="30" borderId="8" xfId="66" applyNumberFormat="1" applyFont="1" applyFill="1" applyBorder="1" applyAlignment="1">
      <alignment horizontal="center" vertical="center" wrapText="1"/>
    </xf>
    <xf numFmtId="0" fontId="0" fillId="30" borderId="32" xfId="0" applyFont="1" applyFill="1" applyBorder="1"/>
    <xf numFmtId="0" fontId="27" fillId="0" borderId="26" xfId="0" applyFont="1" applyBorder="1" applyAlignment="1">
      <alignment horizontal="center" vertical="center"/>
    </xf>
    <xf numFmtId="0" fontId="27" fillId="0" borderId="8" xfId="0" applyFont="1" applyFill="1" applyBorder="1" applyAlignment="1">
      <alignment horizontal="center" vertical="center" wrapText="1"/>
    </xf>
    <xf numFmtId="0" fontId="27" fillId="30" borderId="8" xfId="0" applyFont="1" applyFill="1" applyBorder="1" applyAlignment="1">
      <alignment horizontal="center" vertical="center" wrapText="1"/>
    </xf>
    <xf numFmtId="0" fontId="0" fillId="0" borderId="13" xfId="0" applyFont="1" applyBorder="1"/>
    <xf numFmtId="0" fontId="27" fillId="0" borderId="7" xfId="0" applyFont="1" applyFill="1" applyBorder="1" applyAlignment="1">
      <alignment horizontal="center" vertical="top" wrapText="1"/>
    </xf>
    <xf numFmtId="0" fontId="27" fillId="30" borderId="13" xfId="0" applyFont="1" applyFill="1" applyBorder="1" applyAlignment="1">
      <alignment horizontal="center" vertical="center"/>
    </xf>
    <xf numFmtId="0" fontId="0" fillId="60" borderId="49" xfId="0" applyFont="1" applyFill="1" applyBorder="1" applyAlignment="1">
      <alignment horizontal="center"/>
    </xf>
    <xf numFmtId="3" fontId="0" fillId="60" borderId="49" xfId="0" applyNumberFormat="1" applyFont="1" applyFill="1" applyBorder="1" applyAlignment="1">
      <alignment horizontal="right"/>
    </xf>
    <xf numFmtId="0" fontId="0" fillId="61" borderId="49" xfId="0" applyFill="1" applyBorder="1" applyAlignment="1">
      <alignment horizontal="center"/>
    </xf>
    <xf numFmtId="0" fontId="0" fillId="60" borderId="0" xfId="0" applyFont="1" applyFill="1" applyAlignment="1">
      <alignment horizontal="center" vertical="center" wrapText="1"/>
    </xf>
    <xf numFmtId="0" fontId="0" fillId="60" borderId="0" xfId="0" applyFont="1" applyFill="1" applyAlignment="1">
      <alignment horizontal="center" vertical="center"/>
    </xf>
    <xf numFmtId="0" fontId="0" fillId="62" borderId="49" xfId="0" applyFont="1" applyFill="1" applyBorder="1" applyAlignment="1">
      <alignment horizontal="center"/>
    </xf>
    <xf numFmtId="3" fontId="0" fillId="62" borderId="49" xfId="0" applyNumberFormat="1" applyFont="1" applyFill="1" applyBorder="1" applyAlignment="1">
      <alignment horizontal="right"/>
    </xf>
    <xf numFmtId="0" fontId="0" fillId="62" borderId="49" xfId="0" applyFill="1" applyBorder="1" applyAlignment="1">
      <alignment horizontal="center"/>
    </xf>
    <xf numFmtId="0" fontId="0" fillId="63" borderId="49" xfId="0" applyFill="1" applyBorder="1" applyAlignment="1">
      <alignment horizontal="center"/>
    </xf>
    <xf numFmtId="0" fontId="0" fillId="60" borderId="0" xfId="0" applyFont="1" applyFill="1" applyAlignment="1">
      <alignment horizontal="center"/>
    </xf>
    <xf numFmtId="0" fontId="0" fillId="60" borderId="49" xfId="0" applyFill="1" applyBorder="1" applyAlignment="1">
      <alignment horizontal="center"/>
    </xf>
    <xf numFmtId="0" fontId="0" fillId="61" borderId="49" xfId="0" applyFont="1" applyFill="1" applyBorder="1" applyAlignment="1">
      <alignment horizontal="center"/>
    </xf>
    <xf numFmtId="0" fontId="0" fillId="62" borderId="49" xfId="0" applyFont="1" applyFill="1" applyBorder="1" applyAlignment="1">
      <alignment horizontal="center" wrapText="1"/>
    </xf>
    <xf numFmtId="49" fontId="0" fillId="60" borderId="49" xfId="0" applyNumberFormat="1" applyFont="1" applyFill="1" applyBorder="1" applyAlignment="1">
      <alignment horizontal="center"/>
    </xf>
    <xf numFmtId="1" fontId="0" fillId="60" borderId="49" xfId="0" applyNumberFormat="1" applyFont="1" applyFill="1" applyBorder="1" applyAlignment="1">
      <alignment horizontal="center"/>
    </xf>
    <xf numFmtId="0" fontId="0" fillId="60" borderId="0" xfId="0" applyFill="1" applyAlignment="1">
      <alignment horizontal="center" vertical="center"/>
    </xf>
    <xf numFmtId="3" fontId="0" fillId="60" borderId="49" xfId="0" applyNumberFormat="1" applyFill="1" applyBorder="1" applyAlignment="1">
      <alignment horizontal="right"/>
    </xf>
    <xf numFmtId="0" fontId="0" fillId="60" borderId="0" xfId="0" applyFont="1" applyFill="1"/>
    <xf numFmtId="3" fontId="0" fillId="61" borderId="49" xfId="0" applyNumberFormat="1" applyFont="1" applyFill="1" applyBorder="1" applyAlignment="1">
      <alignment horizontal="right"/>
    </xf>
    <xf numFmtId="3" fontId="29" fillId="0" borderId="0" xfId="0" applyNumberFormat="1" applyFont="1" applyBorder="1" applyAlignment="1">
      <alignment horizontal="right" vertical="center"/>
    </xf>
    <xf numFmtId="3" fontId="29" fillId="0" borderId="16" xfId="0" applyNumberFormat="1" applyFont="1" applyBorder="1" applyAlignment="1">
      <alignment horizontal="right" vertical="center"/>
    </xf>
    <xf numFmtId="3" fontId="3" fillId="62" borderId="49" xfId="49" applyNumberFormat="1" applyFill="1" applyBorder="1" applyAlignment="1">
      <alignment horizontal="right"/>
    </xf>
    <xf numFmtId="3" fontId="3" fillId="60" borderId="49" xfId="49" applyNumberFormat="1" applyFill="1" applyBorder="1" applyAlignment="1">
      <alignment horizontal="right"/>
    </xf>
    <xf numFmtId="3" fontId="3" fillId="62" borderId="49" xfId="49" applyNumberFormat="1" applyFill="1" applyBorder="1" applyAlignment="1" applyProtection="1">
      <alignment horizontal="right"/>
    </xf>
    <xf numFmtId="3" fontId="0" fillId="0" borderId="0" xfId="0" applyNumberFormat="1" applyFont="1" applyAlignment="1">
      <alignment horizontal="right"/>
    </xf>
    <xf numFmtId="0" fontId="51" fillId="60" borderId="0" xfId="0" applyFont="1" applyFill="1" applyBorder="1" applyAlignment="1">
      <alignment vertical="center"/>
    </xf>
    <xf numFmtId="0" fontId="0" fillId="60" borderId="65" xfId="0" applyFont="1" applyFill="1" applyBorder="1" applyAlignment="1">
      <alignment horizontal="center" vertical="center"/>
    </xf>
    <xf numFmtId="49" fontId="0" fillId="60" borderId="66" xfId="0" applyNumberFormat="1" applyFont="1" applyFill="1" applyBorder="1" applyAlignment="1">
      <alignment horizontal="center" vertical="center"/>
    </xf>
    <xf numFmtId="0" fontId="0" fillId="60" borderId="66" xfId="0" applyFont="1" applyFill="1" applyBorder="1" applyAlignment="1">
      <alignment horizontal="center" vertical="center"/>
    </xf>
    <xf numFmtId="0" fontId="0" fillId="60" borderId="66" xfId="0" applyFill="1" applyBorder="1" applyAlignment="1">
      <alignment horizontal="center" vertical="center" wrapText="1"/>
    </xf>
    <xf numFmtId="0" fontId="0" fillId="60" borderId="66" xfId="0" applyFill="1" applyBorder="1" applyAlignment="1">
      <alignment horizontal="center" vertical="center"/>
    </xf>
    <xf numFmtId="0" fontId="0" fillId="60" borderId="67" xfId="0" applyFill="1" applyBorder="1" applyAlignment="1">
      <alignment horizontal="center" vertical="center"/>
    </xf>
    <xf numFmtId="0" fontId="0" fillId="60" borderId="68" xfId="0" applyFont="1" applyFill="1" applyBorder="1" applyAlignment="1">
      <alignment horizontal="center" vertical="center"/>
    </xf>
    <xf numFmtId="0" fontId="0" fillId="60" borderId="49" xfId="0" applyFont="1" applyFill="1" applyBorder="1" applyAlignment="1">
      <alignment horizontal="center" vertical="center"/>
    </xf>
    <xf numFmtId="0" fontId="0" fillId="60" borderId="49" xfId="0" applyFont="1" applyFill="1" applyBorder="1" applyAlignment="1">
      <alignment horizontal="center" vertical="center" wrapText="1"/>
    </xf>
    <xf numFmtId="0" fontId="0" fillId="60" borderId="49" xfId="0" applyFill="1" applyBorder="1" applyAlignment="1">
      <alignment horizontal="center" vertical="center" wrapText="1"/>
    </xf>
    <xf numFmtId="0" fontId="0" fillId="60" borderId="49" xfId="0" applyFill="1" applyBorder="1" applyAlignment="1">
      <alignment horizontal="center" vertical="center"/>
    </xf>
    <xf numFmtId="0" fontId="0" fillId="60" borderId="69" xfId="0" applyFont="1" applyFill="1" applyBorder="1" applyAlignment="1">
      <alignment horizontal="center" vertical="center"/>
    </xf>
    <xf numFmtId="0" fontId="0" fillId="60" borderId="69" xfId="0" applyFill="1" applyBorder="1" applyAlignment="1">
      <alignment horizontal="center" vertical="center"/>
    </xf>
    <xf numFmtId="0" fontId="38" fillId="60" borderId="49" xfId="0" applyFont="1" applyFill="1" applyBorder="1" applyAlignment="1">
      <alignment horizontal="center" vertical="center" wrapText="1"/>
    </xf>
    <xf numFmtId="0" fontId="38" fillId="60" borderId="69" xfId="0" applyFont="1" applyFill="1" applyBorder="1" applyAlignment="1">
      <alignment horizontal="center" vertical="center"/>
    </xf>
    <xf numFmtId="49" fontId="0" fillId="60" borderId="49" xfId="0" applyNumberFormat="1" applyFont="1" applyFill="1" applyBorder="1" applyAlignment="1">
      <alignment horizontal="center" vertical="center"/>
    </xf>
    <xf numFmtId="0" fontId="0" fillId="60" borderId="70" xfId="0" applyFont="1" applyFill="1" applyBorder="1" applyAlignment="1">
      <alignment horizontal="center" vertical="center"/>
    </xf>
    <xf numFmtId="0" fontId="0" fillId="60" borderId="71" xfId="0" applyFont="1" applyFill="1" applyBorder="1" applyAlignment="1">
      <alignment horizontal="center" vertical="center"/>
    </xf>
    <xf numFmtId="0" fontId="0" fillId="60" borderId="71" xfId="0" applyFont="1" applyFill="1" applyBorder="1" applyAlignment="1">
      <alignment horizontal="center" vertical="center" wrapText="1"/>
    </xf>
    <xf numFmtId="0" fontId="0" fillId="60" borderId="7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49" xfId="0" applyFont="1" applyFill="1" applyBorder="1" applyAlignment="1">
      <alignment horizontal="left" vertical="center"/>
    </xf>
    <xf numFmtId="0" fontId="0" fillId="64" borderId="49" xfId="0" applyFont="1" applyFill="1" applyBorder="1" applyAlignment="1">
      <alignment horizontal="center" vertical="center"/>
    </xf>
    <xf numFmtId="0" fontId="0" fillId="64" borderId="69" xfId="0" applyFont="1" applyFill="1" applyBorder="1" applyAlignment="1">
      <alignment horizontal="center" vertical="center"/>
    </xf>
    <xf numFmtId="0" fontId="0" fillId="65" borderId="49" xfId="0" applyFont="1" applyFill="1" applyBorder="1" applyAlignment="1">
      <alignment horizontal="center"/>
    </xf>
    <xf numFmtId="0" fontId="52" fillId="60" borderId="0" xfId="0" applyFont="1" applyFill="1"/>
    <xf numFmtId="0" fontId="0" fillId="0" borderId="49" xfId="0" applyFill="1" applyBorder="1" applyAlignment="1">
      <alignment horizontal="center"/>
    </xf>
    <xf numFmtId="0" fontId="0" fillId="0" borderId="0" xfId="0" applyFill="1"/>
    <xf numFmtId="0" fontId="0" fillId="60" borderId="0" xfId="0" applyFill="1"/>
    <xf numFmtId="0" fontId="0" fillId="60" borderId="71" xfId="0" applyFont="1" applyFill="1" applyBorder="1" applyAlignment="1">
      <alignment horizontal="center"/>
    </xf>
    <xf numFmtId="0" fontId="53" fillId="0" borderId="13" xfId="0" applyFont="1" applyBorder="1" applyAlignment="1">
      <alignment horizontal="center" vertical="center"/>
    </xf>
    <xf numFmtId="0" fontId="27" fillId="0" borderId="26" xfId="0" applyFont="1" applyBorder="1" applyAlignment="1">
      <alignment horizontal="center" vertical="center" wrapText="1"/>
    </xf>
    <xf numFmtId="0" fontId="27" fillId="0" borderId="26" xfId="0" applyFont="1" applyFill="1" applyBorder="1" applyAlignment="1">
      <alignment horizontal="center" vertical="center" wrapText="1"/>
    </xf>
    <xf numFmtId="0" fontId="0" fillId="0" borderId="49" xfId="0" applyBorder="1" applyAlignment="1">
      <alignment horizontal="center"/>
    </xf>
    <xf numFmtId="49" fontId="27" fillId="0" borderId="40" xfId="66" applyNumberFormat="1" applyFont="1" applyFill="1" applyBorder="1" applyAlignment="1">
      <alignment horizontal="center" vertical="center" wrapText="1"/>
    </xf>
    <xf numFmtId="0" fontId="27" fillId="30" borderId="26" xfId="0" applyFont="1" applyFill="1" applyBorder="1" applyAlignment="1">
      <alignment horizontal="center" vertical="center" wrapText="1"/>
    </xf>
    <xf numFmtId="49" fontId="0" fillId="0" borderId="49" xfId="102" applyNumberFormat="1" applyFont="1" applyFill="1" applyBorder="1" applyAlignment="1">
      <alignment horizontal="center" vertical="center" wrapText="1"/>
    </xf>
    <xf numFmtId="0" fontId="0" fillId="60" borderId="49" xfId="0" applyFont="1" applyFill="1" applyBorder="1"/>
    <xf numFmtId="0" fontId="27" fillId="0" borderId="26" xfId="0" applyFont="1" applyBorder="1" applyAlignment="1">
      <alignment horizontal="left" vertical="center"/>
    </xf>
    <xf numFmtId="0" fontId="0" fillId="60" borderId="65" xfId="0" applyFont="1" applyFill="1" applyBorder="1" applyAlignment="1">
      <alignment horizontal="center"/>
    </xf>
    <xf numFmtId="0" fontId="0" fillId="60" borderId="66" xfId="0" applyFont="1" applyFill="1" applyBorder="1" applyAlignment="1">
      <alignment horizontal="center"/>
    </xf>
    <xf numFmtId="3" fontId="0" fillId="60" borderId="66" xfId="0" applyNumberFormat="1" applyFont="1" applyFill="1" applyBorder="1" applyAlignment="1">
      <alignment horizontal="right"/>
    </xf>
    <xf numFmtId="0" fontId="0" fillId="60" borderId="68" xfId="0" applyFont="1" applyFill="1" applyBorder="1" applyAlignment="1">
      <alignment horizontal="center"/>
    </xf>
    <xf numFmtId="0" fontId="0" fillId="60" borderId="69" xfId="0" applyFont="1" applyFill="1" applyBorder="1" applyAlignment="1">
      <alignment horizontal="center"/>
    </xf>
    <xf numFmtId="0" fontId="0" fillId="62" borderId="68" xfId="0" applyFont="1" applyFill="1" applyBorder="1" applyAlignment="1">
      <alignment horizontal="center"/>
    </xf>
    <xf numFmtId="1" fontId="0" fillId="62" borderId="69" xfId="0" applyNumberFormat="1" applyFill="1" applyBorder="1" applyAlignment="1">
      <alignment horizontal="center"/>
    </xf>
    <xf numFmtId="0" fontId="0" fillId="62" borderId="68" xfId="0" applyFill="1" applyBorder="1" applyAlignment="1">
      <alignment horizontal="center"/>
    </xf>
    <xf numFmtId="0" fontId="0" fillId="62" borderId="69" xfId="0" applyFill="1" applyBorder="1" applyAlignment="1">
      <alignment horizontal="center"/>
    </xf>
    <xf numFmtId="0" fontId="0" fillId="62" borderId="69" xfId="0" applyFont="1" applyFill="1" applyBorder="1" applyAlignment="1">
      <alignment horizontal="center"/>
    </xf>
    <xf numFmtId="1" fontId="0" fillId="60" borderId="69" xfId="0" applyNumberFormat="1" applyFill="1" applyBorder="1" applyAlignment="1">
      <alignment horizontal="center"/>
    </xf>
    <xf numFmtId="1" fontId="0" fillId="62" borderId="69" xfId="0" applyNumberFormat="1" applyFont="1" applyFill="1" applyBorder="1" applyAlignment="1">
      <alignment horizontal="center"/>
    </xf>
    <xf numFmtId="1" fontId="0" fillId="60" borderId="69" xfId="0" applyNumberFormat="1" applyFont="1" applyFill="1" applyBorder="1" applyAlignment="1">
      <alignment horizontal="center"/>
    </xf>
    <xf numFmtId="0" fontId="0" fillId="60" borderId="68" xfId="0" applyFill="1" applyBorder="1" applyAlignment="1">
      <alignment horizontal="center"/>
    </xf>
    <xf numFmtId="0" fontId="0" fillId="60" borderId="69" xfId="0" applyFill="1" applyBorder="1" applyAlignment="1">
      <alignment horizontal="center"/>
    </xf>
    <xf numFmtId="0" fontId="0" fillId="61" borderId="68" xfId="0" applyFont="1" applyFill="1" applyBorder="1" applyAlignment="1">
      <alignment horizontal="center"/>
    </xf>
    <xf numFmtId="0" fontId="0" fillId="61" borderId="69" xfId="0" applyFont="1" applyFill="1" applyBorder="1" applyAlignment="1">
      <alignment horizontal="center"/>
    </xf>
    <xf numFmtId="3" fontId="27" fillId="0" borderId="26" xfId="0" applyNumberFormat="1" applyFont="1" applyBorder="1" applyAlignment="1">
      <alignment horizontal="center" vertical="center"/>
    </xf>
    <xf numFmtId="3" fontId="27" fillId="0" borderId="26" xfId="0" applyNumberFormat="1" applyFont="1" applyBorder="1" applyAlignment="1">
      <alignment horizontal="center" vertical="center" wrapText="1"/>
    </xf>
    <xf numFmtId="0" fontId="0" fillId="0" borderId="68" xfId="0" applyFont="1" applyFill="1" applyBorder="1" applyAlignment="1">
      <alignment horizontal="center"/>
    </xf>
    <xf numFmtId="3" fontId="0" fillId="0" borderId="49" xfId="0" applyNumberFormat="1" applyFont="1" applyFill="1" applyBorder="1" applyAlignment="1">
      <alignment horizontal="right"/>
    </xf>
    <xf numFmtId="1" fontId="0" fillId="0" borderId="69" xfId="0" applyNumberFormat="1" applyFill="1" applyBorder="1" applyAlignment="1">
      <alignment horizontal="center"/>
    </xf>
    <xf numFmtId="0" fontId="0" fillId="0" borderId="0" xfId="0" applyFont="1" applyFill="1" applyAlignment="1">
      <alignment horizontal="center"/>
    </xf>
    <xf numFmtId="0" fontId="0" fillId="0" borderId="69" xfId="0" applyFont="1" applyFill="1" applyBorder="1" applyAlignment="1">
      <alignment horizontal="center"/>
    </xf>
    <xf numFmtId="0" fontId="27" fillId="0" borderId="8" xfId="0" applyFont="1" applyFill="1" applyBorder="1" applyAlignment="1">
      <alignment horizontal="center" vertical="center" wrapText="1"/>
    </xf>
    <xf numFmtId="0" fontId="27" fillId="30" borderId="8" xfId="0" applyFont="1" applyFill="1" applyBorder="1" applyAlignment="1">
      <alignment horizontal="center" vertical="center" wrapText="1"/>
    </xf>
    <xf numFmtId="0" fontId="27" fillId="0" borderId="26" xfId="0" applyFont="1" applyBorder="1" applyAlignment="1">
      <alignment horizontal="center" vertical="center"/>
    </xf>
    <xf numFmtId="49" fontId="27" fillId="8" borderId="8" xfId="66" applyNumberFormat="1" applyFont="1" applyFill="1" applyBorder="1" applyAlignment="1">
      <alignment horizontal="center" vertical="center" wrapText="1"/>
    </xf>
    <xf numFmtId="0" fontId="27" fillId="8" borderId="41" xfId="0" applyFont="1" applyFill="1" applyBorder="1" applyAlignment="1">
      <alignment horizontal="center" vertical="center" wrapText="1"/>
    </xf>
    <xf numFmtId="0" fontId="38" fillId="0" borderId="74" xfId="0" applyFont="1" applyBorder="1" applyAlignment="1">
      <alignment vertical="center" wrapText="1"/>
    </xf>
    <xf numFmtId="49" fontId="31" fillId="0" borderId="75" xfId="64" applyNumberFormat="1" applyFont="1" applyFill="1" applyBorder="1" applyAlignment="1">
      <alignment horizontal="center" vertical="center"/>
    </xf>
    <xf numFmtId="9" fontId="31" fillId="0" borderId="7" xfId="0" applyNumberFormat="1" applyFont="1" applyFill="1" applyBorder="1" applyAlignment="1">
      <alignment horizontal="center" vertical="center" wrapText="1"/>
    </xf>
    <xf numFmtId="49" fontId="31" fillId="0" borderId="7" xfId="66" applyNumberFormat="1" applyFont="1" applyFill="1" applyBorder="1" applyAlignment="1">
      <alignment horizontal="center" vertical="center" wrapText="1"/>
    </xf>
    <xf numFmtId="0" fontId="0" fillId="8" borderId="7" xfId="0" applyFont="1" applyFill="1" applyBorder="1"/>
    <xf numFmtId="9" fontId="0" fillId="8" borderId="7" xfId="0" applyNumberFormat="1" applyFont="1" applyFill="1" applyBorder="1"/>
    <xf numFmtId="0" fontId="38" fillId="0" borderId="76" xfId="0" applyFont="1" applyBorder="1" applyAlignment="1">
      <alignment vertical="center" wrapText="1"/>
    </xf>
    <xf numFmtId="49" fontId="31" fillId="0" borderId="7" xfId="64" applyNumberFormat="1" applyFont="1" applyFill="1" applyBorder="1" applyAlignment="1">
      <alignment horizontal="center" vertical="center"/>
    </xf>
    <xf numFmtId="0" fontId="38" fillId="0" borderId="43" xfId="0" applyFont="1" applyBorder="1" applyAlignment="1">
      <alignment vertical="center" wrapText="1"/>
    </xf>
    <xf numFmtId="0" fontId="0" fillId="8" borderId="32" xfId="0" applyFont="1" applyFill="1" applyBorder="1"/>
    <xf numFmtId="0" fontId="0" fillId="8" borderId="49" xfId="0" applyFont="1" applyFill="1" applyBorder="1"/>
    <xf numFmtId="0" fontId="0" fillId="8" borderId="13" xfId="0" applyFont="1" applyFill="1" applyBorder="1" applyAlignment="1">
      <alignment horizontal="center"/>
    </xf>
    <xf numFmtId="49" fontId="40" fillId="8" borderId="7" xfId="64" applyNumberFormat="1" applyFont="1" applyFill="1" applyBorder="1" applyAlignment="1">
      <alignment horizontal="center" vertical="center" wrapText="1"/>
    </xf>
    <xf numFmtId="49" fontId="31" fillId="0" borderId="14" xfId="64" applyNumberFormat="1" applyFont="1" applyFill="1" applyBorder="1" applyAlignment="1">
      <alignment vertical="center" wrapText="1"/>
    </xf>
    <xf numFmtId="49" fontId="31" fillId="0" borderId="7" xfId="64" applyNumberFormat="1" applyFont="1" applyFill="1" applyBorder="1" applyAlignment="1">
      <alignment horizontal="center" vertical="center" wrapText="1"/>
    </xf>
    <xf numFmtId="49" fontId="38" fillId="8" borderId="7" xfId="64" applyNumberFormat="1" applyFont="1" applyFill="1" applyBorder="1" applyAlignment="1">
      <alignment horizontal="center" vertical="center" wrapText="1"/>
    </xf>
    <xf numFmtId="49" fontId="31" fillId="8" borderId="7" xfId="64" applyNumberFormat="1" applyFont="1" applyFill="1" applyBorder="1" applyAlignment="1">
      <alignment horizontal="center" vertical="center" wrapText="1"/>
    </xf>
    <xf numFmtId="0" fontId="31" fillId="0" borderId="7" xfId="0" applyFont="1" applyFill="1" applyBorder="1" applyAlignment="1">
      <alignment horizontal="center"/>
    </xf>
    <xf numFmtId="49" fontId="27" fillId="0" borderId="13" xfId="66" applyNumberFormat="1" applyFont="1" applyFill="1" applyBorder="1" applyAlignment="1">
      <alignment horizontal="center" vertical="center"/>
    </xf>
    <xf numFmtId="0" fontId="27" fillId="0" borderId="13" xfId="0" applyFont="1" applyBorder="1" applyAlignment="1">
      <alignment horizontal="center" vertical="center"/>
    </xf>
    <xf numFmtId="0" fontId="27" fillId="8" borderId="13" xfId="66" applyNumberFormat="1" applyFont="1" applyFill="1" applyBorder="1" applyAlignment="1">
      <alignment horizontal="center" vertical="center"/>
    </xf>
    <xf numFmtId="9" fontId="0" fillId="30" borderId="7" xfId="0" applyNumberFormat="1" applyFont="1" applyFill="1" applyBorder="1" applyAlignment="1">
      <alignment horizontal="center" vertical="center"/>
    </xf>
    <xf numFmtId="9" fontId="0" fillId="30" borderId="37" xfId="0" applyNumberFormat="1" applyFont="1" applyFill="1" applyBorder="1" applyAlignment="1">
      <alignment horizontal="center" vertical="center"/>
    </xf>
    <xf numFmtId="0" fontId="0" fillId="0" borderId="7" xfId="0" applyFont="1" applyBorder="1" applyAlignment="1">
      <alignment horizontal="center" vertical="center"/>
    </xf>
    <xf numFmtId="0" fontId="0" fillId="0" borderId="7" xfId="0" applyFont="1" applyBorder="1" applyAlignment="1">
      <alignment vertical="center" wrapText="1"/>
    </xf>
    <xf numFmtId="0" fontId="0" fillId="0" borderId="7" xfId="0" applyFont="1" applyBorder="1" applyAlignment="1">
      <alignment vertical="center"/>
    </xf>
    <xf numFmtId="49" fontId="38" fillId="0" borderId="7" xfId="65" applyNumberFormat="1" applyFont="1" applyFill="1" applyBorder="1" applyAlignment="1">
      <alignment horizontal="center" vertical="center" wrapText="1"/>
    </xf>
    <xf numFmtId="0" fontId="38" fillId="0" borderId="7" xfId="65" applyNumberFormat="1" applyFont="1" applyFill="1" applyBorder="1" applyAlignment="1">
      <alignment horizontal="center" vertical="center"/>
    </xf>
    <xf numFmtId="49" fontId="38" fillId="0" borderId="14" xfId="65" applyNumberFormat="1" applyFont="1" applyFill="1" applyBorder="1" applyAlignment="1">
      <alignment horizontal="center" vertical="center" wrapText="1"/>
    </xf>
    <xf numFmtId="49" fontId="38" fillId="0" borderId="45" xfId="65" applyNumberFormat="1" applyFont="1" applyFill="1" applyBorder="1" applyAlignment="1">
      <alignment horizontal="center" vertical="center" wrapText="1"/>
    </xf>
    <xf numFmtId="9" fontId="38" fillId="66" borderId="49" xfId="0" applyNumberFormat="1" applyFont="1" applyFill="1" applyBorder="1" applyAlignment="1">
      <alignment horizontal="center" vertical="center"/>
    </xf>
    <xf numFmtId="9" fontId="38" fillId="66" borderId="58" xfId="0" applyNumberFormat="1" applyFont="1" applyFill="1" applyBorder="1" applyAlignment="1">
      <alignment horizontal="center" vertical="center"/>
    </xf>
    <xf numFmtId="165" fontId="38" fillId="66" borderId="49" xfId="68" applyNumberFormat="1" applyFont="1" applyFill="1" applyBorder="1" applyAlignment="1">
      <alignment horizontal="center" vertical="center"/>
    </xf>
    <xf numFmtId="165" fontId="38" fillId="0" borderId="0" xfId="0" applyNumberFormat="1" applyFont="1"/>
    <xf numFmtId="49" fontId="38" fillId="0" borderId="7" xfId="65" applyNumberFormat="1" applyFont="1" applyFill="1" applyBorder="1" applyAlignment="1">
      <alignment horizontal="left" vertical="center"/>
    </xf>
    <xf numFmtId="0" fontId="42" fillId="0" borderId="7" xfId="64" applyNumberFormat="1" applyFont="1" applyFill="1" applyBorder="1" applyAlignment="1">
      <alignment horizontal="center" vertical="center"/>
    </xf>
    <xf numFmtId="49" fontId="42" fillId="30" borderId="7" xfId="0" applyNumberFormat="1" applyFont="1" applyFill="1" applyBorder="1" applyAlignment="1">
      <alignment horizontal="right"/>
    </xf>
    <xf numFmtId="9" fontId="42" fillId="30" borderId="7" xfId="0" applyNumberFormat="1" applyFont="1" applyFill="1" applyBorder="1" applyAlignment="1">
      <alignment horizontal="right"/>
    </xf>
    <xf numFmtId="165" fontId="29" fillId="0" borderId="0" xfId="64" applyNumberFormat="1" applyFont="1" applyFill="1" applyBorder="1" applyAlignment="1">
      <alignment vertical="center"/>
    </xf>
    <xf numFmtId="165" fontId="29" fillId="0" borderId="16" xfId="64" applyNumberFormat="1" applyFont="1" applyFill="1" applyBorder="1" applyAlignment="1">
      <alignment vertical="center"/>
    </xf>
    <xf numFmtId="49" fontId="40" fillId="8" borderId="8" xfId="64" applyNumberFormat="1" applyFont="1" applyFill="1" applyBorder="1" applyAlignment="1">
      <alignment vertical="center" wrapText="1"/>
    </xf>
    <xf numFmtId="165" fontId="40" fillId="8" borderId="8" xfId="64" applyNumberFormat="1" applyFont="1" applyFill="1" applyBorder="1" applyAlignment="1">
      <alignment horizontal="center" vertical="center" wrapText="1"/>
    </xf>
    <xf numFmtId="0" fontId="31" fillId="0" borderId="7" xfId="0" applyFont="1" applyBorder="1"/>
    <xf numFmtId="49" fontId="31" fillId="0" borderId="38" xfId="64" applyNumberFormat="1" applyFont="1" applyFill="1" applyBorder="1" applyAlignment="1">
      <alignment vertical="center"/>
    </xf>
    <xf numFmtId="49" fontId="31" fillId="0" borderId="30" xfId="64" applyNumberFormat="1" applyFont="1" applyFill="1" applyBorder="1" applyAlignment="1">
      <alignment horizontal="center" vertical="center"/>
    </xf>
    <xf numFmtId="49" fontId="31" fillId="0" borderId="30" xfId="64" applyNumberFormat="1" applyFont="1" applyFill="1" applyBorder="1" applyAlignment="1">
      <alignment horizontal="center" vertical="center" wrapText="1"/>
    </xf>
    <xf numFmtId="9" fontId="0" fillId="8" borderId="30" xfId="64" applyNumberFormat="1" applyFont="1" applyFill="1" applyBorder="1" applyAlignment="1">
      <alignment horizontal="center" vertical="center" wrapText="1"/>
    </xf>
    <xf numFmtId="165" fontId="54" fillId="8" borderId="30" xfId="64" applyNumberFormat="1" applyFont="1" applyFill="1" applyBorder="1" applyAlignment="1">
      <alignment horizontal="center" vertical="center" wrapText="1"/>
    </xf>
    <xf numFmtId="49" fontId="31" fillId="8" borderId="30" xfId="64" applyNumberFormat="1" applyFont="1" applyFill="1" applyBorder="1" applyAlignment="1">
      <alignment horizontal="center" vertical="center" wrapText="1"/>
    </xf>
    <xf numFmtId="9" fontId="0" fillId="8" borderId="30" xfId="64" applyNumberFormat="1" applyFont="1" applyFill="1" applyBorder="1" applyAlignment="1">
      <alignment vertical="center" wrapText="1"/>
    </xf>
    <xf numFmtId="9" fontId="0" fillId="8" borderId="7" xfId="64" applyNumberFormat="1" applyFont="1" applyFill="1" applyBorder="1" applyAlignment="1">
      <alignment horizontal="center" vertical="center" wrapText="1"/>
    </xf>
    <xf numFmtId="165" fontId="55" fillId="8" borderId="7" xfId="64" applyNumberFormat="1" applyFont="1" applyFill="1" applyBorder="1" applyAlignment="1">
      <alignment horizontal="center" vertical="center" wrapText="1"/>
    </xf>
    <xf numFmtId="49" fontId="0" fillId="8" borderId="7" xfId="64" applyNumberFormat="1" applyFont="1" applyFill="1" applyBorder="1" applyAlignment="1">
      <alignment vertical="center" wrapText="1"/>
    </xf>
    <xf numFmtId="165" fontId="55" fillId="8" borderId="30" xfId="64" applyNumberFormat="1" applyFont="1" applyFill="1" applyBorder="1" applyAlignment="1">
      <alignment horizontal="center" vertical="center" wrapText="1"/>
    </xf>
    <xf numFmtId="165" fontId="32" fillId="0" borderId="0" xfId="64" applyNumberFormat="1" applyFont="1" applyFill="1" applyBorder="1" applyAlignment="1">
      <alignment vertical="center"/>
    </xf>
    <xf numFmtId="165" fontId="0" fillId="0" borderId="0" xfId="0" applyNumberFormat="1"/>
    <xf numFmtId="165" fontId="0" fillId="0" borderId="0" xfId="0" applyNumberFormat="1" applyFont="1"/>
    <xf numFmtId="0" fontId="27" fillId="8" borderId="60" xfId="0" applyFont="1" applyFill="1" applyBorder="1" applyAlignment="1">
      <alignment horizontal="center"/>
    </xf>
    <xf numFmtId="0" fontId="30" fillId="8" borderId="56" xfId="0" applyFont="1" applyFill="1" applyBorder="1" applyAlignment="1">
      <alignment horizontal="center" vertical="center"/>
    </xf>
    <xf numFmtId="49" fontId="27" fillId="0" borderId="32" xfId="0" applyNumberFormat="1" applyFont="1" applyFill="1" applyBorder="1" applyAlignment="1">
      <alignment horizontal="center" vertical="center" wrapText="1"/>
    </xf>
    <xf numFmtId="49" fontId="27" fillId="0" borderId="83" xfId="0" applyNumberFormat="1" applyFont="1" applyFill="1" applyBorder="1" applyAlignment="1">
      <alignment horizontal="center" vertical="center" wrapText="1"/>
    </xf>
    <xf numFmtId="0" fontId="0" fillId="0" borderId="65" xfId="0" applyBorder="1" applyAlignment="1">
      <alignment horizontal="center" vertical="center"/>
    </xf>
    <xf numFmtId="0" fontId="0" fillId="0" borderId="66" xfId="0" applyFont="1" applyFill="1" applyBorder="1" applyAlignment="1">
      <alignment horizontal="center" vertical="center"/>
    </xf>
    <xf numFmtId="49" fontId="0" fillId="0" borderId="66" xfId="0" applyNumberFormat="1" applyFont="1" applyFill="1" applyBorder="1" applyAlignment="1">
      <alignment horizontal="center" vertical="center"/>
    </xf>
    <xf numFmtId="49" fontId="0" fillId="0" borderId="66" xfId="0" applyNumberFormat="1" applyFill="1" applyBorder="1" applyAlignment="1">
      <alignment horizontal="center" vertical="center"/>
    </xf>
    <xf numFmtId="49" fontId="27" fillId="67" borderId="66" xfId="0" applyNumberFormat="1" applyFont="1" applyFill="1" applyBorder="1" applyAlignment="1" applyProtection="1">
      <alignment horizontal="center" vertical="center" wrapText="1"/>
      <protection locked="0"/>
    </xf>
    <xf numFmtId="49" fontId="27" fillId="67" borderId="67" xfId="0" applyNumberFormat="1" applyFont="1" applyFill="1" applyBorder="1" applyAlignment="1" applyProtection="1">
      <alignment horizontal="center" vertical="center" wrapText="1"/>
      <protection locked="0"/>
    </xf>
    <xf numFmtId="0" fontId="0" fillId="0" borderId="68" xfId="0" applyBorder="1" applyAlignment="1">
      <alignment horizontal="center" vertical="center"/>
    </xf>
    <xf numFmtId="49" fontId="0" fillId="0" borderId="49" xfId="0" applyNumberFormat="1" applyFont="1" applyFill="1" applyBorder="1" applyAlignment="1">
      <alignment horizontal="center" vertical="center"/>
    </xf>
    <xf numFmtId="49" fontId="0" fillId="0" borderId="49" xfId="0" applyNumberFormat="1" applyFill="1" applyBorder="1" applyAlignment="1">
      <alignment horizontal="center" vertical="center"/>
    </xf>
    <xf numFmtId="49" fontId="27" fillId="67" borderId="49" xfId="0" applyNumberFormat="1" applyFont="1" applyFill="1" applyBorder="1" applyAlignment="1" applyProtection="1">
      <alignment horizontal="center" vertical="center" wrapText="1"/>
      <protection locked="0"/>
    </xf>
    <xf numFmtId="49" fontId="27" fillId="67" borderId="69" xfId="0" applyNumberFormat="1" applyFont="1" applyFill="1" applyBorder="1" applyAlignment="1" applyProtection="1">
      <alignment horizontal="center" vertical="center" wrapText="1"/>
      <protection locked="0"/>
    </xf>
    <xf numFmtId="49" fontId="0" fillId="0" borderId="69" xfId="0" applyNumberFormat="1" applyFont="1" applyFill="1" applyBorder="1" applyAlignment="1">
      <alignment horizontal="center" vertical="center"/>
    </xf>
    <xf numFmtId="0" fontId="0" fillId="0" borderId="70" xfId="0" applyBorder="1" applyAlignment="1">
      <alignment horizontal="center" vertical="center"/>
    </xf>
    <xf numFmtId="49" fontId="0" fillId="0" borderId="71" xfId="0" applyNumberFormat="1" applyFont="1" applyFill="1" applyBorder="1" applyAlignment="1">
      <alignment horizontal="center" vertical="center"/>
    </xf>
    <xf numFmtId="49" fontId="0" fillId="0" borderId="72" xfId="0" applyNumberFormat="1" applyFont="1" applyFill="1" applyBorder="1" applyAlignment="1">
      <alignment horizontal="center" vertical="center"/>
    </xf>
    <xf numFmtId="49" fontId="29" fillId="0" borderId="0" xfId="65" applyNumberFormat="1" applyFont="1" applyFill="1" applyBorder="1" applyAlignment="1">
      <alignment horizontal="center" vertical="center"/>
    </xf>
    <xf numFmtId="49" fontId="29" fillId="0" borderId="0" xfId="65" applyNumberFormat="1" applyFont="1" applyFill="1" applyBorder="1" applyAlignment="1">
      <alignment horizontal="center" vertical="center" wrapText="1"/>
    </xf>
    <xf numFmtId="0" fontId="38" fillId="0" borderId="0" xfId="0" applyFont="1" applyAlignment="1">
      <alignment horizontal="center" vertical="center"/>
    </xf>
    <xf numFmtId="49" fontId="29" fillId="0" borderId="16" xfId="65" applyNumberFormat="1" applyFont="1" applyFill="1" applyBorder="1" applyAlignment="1">
      <alignment horizontal="center" vertical="center"/>
    </xf>
    <xf numFmtId="49" fontId="29" fillId="0" borderId="16" xfId="65" applyNumberFormat="1" applyFont="1" applyFill="1" applyBorder="1" applyAlignment="1">
      <alignment horizontal="center" vertical="center" wrapText="1"/>
    </xf>
    <xf numFmtId="49" fontId="30" fillId="64" borderId="13" xfId="66" applyNumberFormat="1" applyFont="1" applyFill="1" applyBorder="1" applyAlignment="1">
      <alignment horizontal="center" vertical="center"/>
    </xf>
    <xf numFmtId="49" fontId="27" fillId="66" borderId="26" xfId="65" applyNumberFormat="1" applyFont="1" applyFill="1" applyBorder="1" applyAlignment="1">
      <alignment horizontal="center" vertical="center" wrapText="1"/>
    </xf>
    <xf numFmtId="49" fontId="27" fillId="64" borderId="26" xfId="65" applyNumberFormat="1" applyFont="1" applyFill="1" applyBorder="1" applyAlignment="1">
      <alignment horizontal="center" vertical="center" wrapText="1"/>
    </xf>
    <xf numFmtId="0" fontId="38" fillId="0" borderId="37" xfId="0" applyFont="1" applyFill="1" applyBorder="1" applyAlignment="1">
      <alignment horizontal="center" vertical="center"/>
    </xf>
    <xf numFmtId="0" fontId="38" fillId="0" borderId="7" xfId="0" applyFont="1" applyFill="1" applyBorder="1" applyAlignment="1">
      <alignment horizontal="center" vertical="center" wrapText="1"/>
    </xf>
    <xf numFmtId="0" fontId="38" fillId="0" borderId="14" xfId="0" applyFont="1" applyFill="1" applyBorder="1" applyAlignment="1">
      <alignment horizontal="center" vertical="center"/>
    </xf>
    <xf numFmtId="49" fontId="38" fillId="0" borderId="7" xfId="64" applyNumberFormat="1" applyFont="1" applyFill="1" applyBorder="1" applyAlignment="1">
      <alignment horizontal="center" vertical="center" wrapText="1"/>
    </xf>
    <xf numFmtId="49" fontId="0" fillId="0" borderId="49" xfId="65" applyNumberFormat="1" applyFont="1" applyFill="1" applyBorder="1" applyAlignment="1">
      <alignment horizontal="center" vertical="center" wrapText="1"/>
    </xf>
    <xf numFmtId="0" fontId="38" fillId="66" borderId="49" xfId="0" applyFont="1" applyFill="1" applyBorder="1" applyAlignment="1">
      <alignment horizontal="center" vertical="center"/>
    </xf>
    <xf numFmtId="10" fontId="0" fillId="66" borderId="49" xfId="0" applyNumberFormat="1" applyFont="1" applyFill="1" applyBorder="1" applyAlignment="1">
      <alignment horizontal="center" vertical="center"/>
    </xf>
    <xf numFmtId="10" fontId="38" fillId="66" borderId="49" xfId="0" applyNumberFormat="1" applyFont="1" applyFill="1" applyBorder="1" applyAlignment="1">
      <alignment horizontal="center" vertical="center"/>
    </xf>
    <xf numFmtId="0" fontId="0" fillId="66" borderId="49" xfId="0" applyFont="1" applyFill="1" applyBorder="1" applyAlignment="1">
      <alignment horizontal="center" vertical="center"/>
    </xf>
    <xf numFmtId="0" fontId="38" fillId="0" borderId="0" xfId="0" applyFont="1" applyFill="1" applyAlignment="1">
      <alignment horizontal="center" vertical="center"/>
    </xf>
    <xf numFmtId="49" fontId="38" fillId="0" borderId="49" xfId="65" applyNumberFormat="1" applyFont="1" applyFill="1" applyBorder="1" applyAlignment="1">
      <alignment horizontal="center" vertical="center" wrapText="1"/>
    </xf>
    <xf numFmtId="49" fontId="38" fillId="66" borderId="49" xfId="65" applyNumberFormat="1" applyFont="1" applyFill="1" applyBorder="1" applyAlignment="1">
      <alignment horizontal="center" vertical="center" wrapText="1"/>
    </xf>
    <xf numFmtId="0" fontId="38" fillId="0" borderId="14" xfId="0" applyFont="1" applyBorder="1" applyAlignment="1">
      <alignment horizontal="center" vertical="center"/>
    </xf>
    <xf numFmtId="49" fontId="38" fillId="0" borderId="49" xfId="64" applyNumberFormat="1" applyFont="1" applyFill="1" applyBorder="1" applyAlignment="1">
      <alignment horizontal="center" vertical="center" wrapText="1"/>
    </xf>
    <xf numFmtId="49" fontId="38" fillId="0" borderId="0" xfId="65" applyNumberFormat="1" applyFont="1" applyFill="1" applyBorder="1" applyAlignment="1">
      <alignment horizontal="left"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32" fillId="0" borderId="0" xfId="0" applyFont="1" applyBorder="1" applyAlignment="1">
      <alignment horizontal="left" vertical="center" wrapText="1"/>
    </xf>
    <xf numFmtId="0" fontId="38" fillId="0" borderId="0" xfId="0" applyFont="1" applyAlignment="1">
      <alignment horizontal="center" vertical="center" wrapText="1"/>
    </xf>
    <xf numFmtId="49" fontId="29" fillId="0" borderId="0" xfId="65" applyNumberFormat="1" applyFont="1" applyFill="1" applyBorder="1" applyAlignment="1">
      <alignment horizontal="left" vertical="center"/>
    </xf>
    <xf numFmtId="49" fontId="29" fillId="0" borderId="20" xfId="67" applyNumberFormat="1" applyFont="1" applyFill="1" applyBorder="1" applyAlignment="1">
      <alignment vertical="center" wrapText="1"/>
    </xf>
    <xf numFmtId="0" fontId="0" fillId="0" borderId="24" xfId="0" applyFont="1" applyBorder="1" applyAlignment="1">
      <alignment horizontal="center"/>
    </xf>
    <xf numFmtId="0" fontId="27" fillId="0" borderId="65" xfId="0" applyFont="1" applyBorder="1" applyAlignment="1">
      <alignment horizontal="center" vertical="center"/>
    </xf>
    <xf numFmtId="49" fontId="27" fillId="0" borderId="66" xfId="67" applyNumberFormat="1" applyFont="1" applyFill="1" applyBorder="1" applyAlignment="1">
      <alignment horizontal="center" vertical="center"/>
    </xf>
    <xf numFmtId="49" fontId="27" fillId="0" borderId="66" xfId="67" applyNumberFormat="1" applyFont="1" applyFill="1" applyBorder="1" applyAlignment="1">
      <alignment horizontal="center" vertical="center" wrapText="1"/>
    </xf>
    <xf numFmtId="49" fontId="27" fillId="0" borderId="67" xfId="67" applyNumberFormat="1" applyFont="1" applyFill="1" applyBorder="1" applyAlignment="1">
      <alignment horizontal="center" vertical="center" wrapText="1"/>
    </xf>
    <xf numFmtId="166" fontId="56" fillId="0" borderId="68" xfId="0" applyNumberFormat="1" applyFont="1" applyFill="1" applyBorder="1" applyAlignment="1">
      <alignment horizontal="left" vertical="center"/>
    </xf>
    <xf numFmtId="166" fontId="57" fillId="0" borderId="49" xfId="0" applyNumberFormat="1" applyFont="1" applyFill="1" applyBorder="1" applyAlignment="1">
      <alignment horizontal="left" vertical="center"/>
    </xf>
    <xf numFmtId="166" fontId="32" fillId="0" borderId="49" xfId="0" applyNumberFormat="1" applyFont="1" applyFill="1" applyBorder="1" applyAlignment="1">
      <alignment horizontal="center" vertical="center" wrapText="1"/>
    </xf>
    <xf numFmtId="2" fontId="56" fillId="0" borderId="69" xfId="0" applyNumberFormat="1" applyFont="1" applyFill="1" applyBorder="1" applyAlignment="1">
      <alignment horizontal="center" vertical="center"/>
    </xf>
    <xf numFmtId="166" fontId="58" fillId="0" borderId="49" xfId="0" applyNumberFormat="1" applyFont="1" applyFill="1" applyBorder="1" applyAlignment="1">
      <alignment horizontal="left" vertical="center"/>
    </xf>
    <xf numFmtId="2" fontId="32" fillId="0" borderId="69" xfId="0" applyNumberFormat="1" applyFont="1" applyFill="1" applyBorder="1" applyAlignment="1">
      <alignment horizontal="center" vertical="center"/>
    </xf>
    <xf numFmtId="166" fontId="56" fillId="0" borderId="70" xfId="0" applyNumberFormat="1" applyFont="1" applyFill="1" applyBorder="1" applyAlignment="1">
      <alignment horizontal="left" vertical="center"/>
    </xf>
    <xf numFmtId="166" fontId="58" fillId="0" borderId="71" xfId="0" applyNumberFormat="1" applyFont="1" applyFill="1" applyBorder="1" applyAlignment="1">
      <alignment horizontal="left" vertical="center"/>
    </xf>
    <xf numFmtId="166" fontId="32" fillId="0" borderId="71" xfId="0" applyNumberFormat="1" applyFont="1" applyFill="1" applyBorder="1" applyAlignment="1">
      <alignment horizontal="center" vertical="center" wrapText="1"/>
    </xf>
    <xf numFmtId="2" fontId="32" fillId="0" borderId="72" xfId="0" applyNumberFormat="1" applyFont="1" applyFill="1" applyBorder="1" applyAlignment="1">
      <alignment horizontal="center" vertical="center"/>
    </xf>
    <xf numFmtId="0" fontId="27" fillId="64" borderId="26" xfId="0" applyFont="1"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ont="1" applyFill="1" applyBorder="1" applyAlignment="1">
      <alignment horizontal="center"/>
    </xf>
    <xf numFmtId="0" fontId="0" fillId="0" borderId="66" xfId="0" applyBorder="1" applyAlignment="1">
      <alignment horizontal="center"/>
    </xf>
    <xf numFmtId="0" fontId="0" fillId="0" borderId="66" xfId="0" applyBorder="1"/>
    <xf numFmtId="0" fontId="0" fillId="0" borderId="66" xfId="0" applyFont="1" applyBorder="1" applyAlignment="1">
      <alignment horizontal="center"/>
    </xf>
    <xf numFmtId="0" fontId="0" fillId="0" borderId="68" xfId="0" applyFill="1" applyBorder="1" applyAlignment="1">
      <alignment horizontal="center" vertical="center" wrapText="1"/>
    </xf>
    <xf numFmtId="0" fontId="38" fillId="0" borderId="49" xfId="0" applyFont="1" applyBorder="1"/>
    <xf numFmtId="0" fontId="0" fillId="0" borderId="68" xfId="0" applyFont="1" applyBorder="1"/>
    <xf numFmtId="0" fontId="0" fillId="0" borderId="71" xfId="0" applyFont="1" applyFill="1" applyBorder="1" applyAlignment="1">
      <alignment horizontal="center" vertical="center"/>
    </xf>
    <xf numFmtId="0" fontId="0" fillId="60" borderId="53" xfId="0" applyFont="1" applyFill="1" applyBorder="1" applyAlignment="1">
      <alignment horizontal="center"/>
    </xf>
    <xf numFmtId="0" fontId="0" fillId="60" borderId="54" xfId="0" applyFont="1" applyFill="1" applyBorder="1" applyAlignment="1">
      <alignment horizontal="center"/>
    </xf>
    <xf numFmtId="0" fontId="0" fillId="0" borderId="70" xfId="0" applyFill="1" applyBorder="1" applyAlignment="1">
      <alignment horizontal="center" vertical="center" wrapText="1"/>
    </xf>
    <xf numFmtId="0" fontId="0" fillId="0" borderId="71" xfId="0" applyFont="1" applyFill="1" applyBorder="1" applyAlignment="1">
      <alignment horizontal="center"/>
    </xf>
    <xf numFmtId="0" fontId="0" fillId="0" borderId="71" xfId="0" applyBorder="1" applyAlignment="1">
      <alignment horizontal="center"/>
    </xf>
    <xf numFmtId="0" fontId="38" fillId="0" borderId="71" xfId="0" applyFont="1" applyBorder="1"/>
    <xf numFmtId="0" fontId="0" fillId="0" borderId="71" xfId="0" applyFont="1" applyBorder="1" applyAlignment="1">
      <alignment horizontal="center"/>
    </xf>
    <xf numFmtId="0" fontId="38" fillId="0" borderId="48" xfId="0" applyFont="1" applyBorder="1" applyAlignment="1">
      <alignment horizontal="center"/>
    </xf>
    <xf numFmtId="0" fontId="38" fillId="8" borderId="48" xfId="0" applyFont="1" applyFill="1" applyBorder="1" applyAlignment="1">
      <alignment horizontal="center"/>
    </xf>
    <xf numFmtId="0" fontId="38" fillId="8" borderId="49" xfId="0" applyFont="1" applyFill="1" applyBorder="1" applyAlignment="1">
      <alignment horizontal="center"/>
    </xf>
    <xf numFmtId="0" fontId="38" fillId="64" borderId="67" xfId="0" applyFont="1" applyFill="1" applyBorder="1" applyAlignment="1">
      <alignment horizontal="center"/>
    </xf>
    <xf numFmtId="0" fontId="38" fillId="64" borderId="69" xfId="0" applyFont="1" applyFill="1" applyBorder="1" applyAlignment="1">
      <alignment horizontal="center"/>
    </xf>
    <xf numFmtId="0" fontId="38" fillId="8" borderId="69" xfId="0" applyFont="1" applyFill="1" applyBorder="1" applyAlignment="1">
      <alignment horizontal="center"/>
    </xf>
    <xf numFmtId="0" fontId="38" fillId="64" borderId="49" xfId="0" applyFont="1" applyFill="1" applyBorder="1" applyAlignment="1">
      <alignment horizontal="center"/>
    </xf>
    <xf numFmtId="0" fontId="38" fillId="0" borderId="0" xfId="0" applyFont="1" applyAlignment="1">
      <alignment horizontal="center"/>
    </xf>
    <xf numFmtId="49" fontId="36" fillId="0" borderId="0" xfId="0" applyNumberFormat="1" applyFont="1" applyFill="1" applyBorder="1" applyAlignment="1">
      <alignment horizontal="center" vertical="center"/>
    </xf>
    <xf numFmtId="49" fontId="36" fillId="0" borderId="16" xfId="0" applyNumberFormat="1" applyFont="1" applyFill="1" applyBorder="1" applyAlignment="1">
      <alignment horizontal="center" vertical="center"/>
    </xf>
    <xf numFmtId="0" fontId="27" fillId="64" borderId="8" xfId="0" applyFont="1" applyFill="1" applyBorder="1" applyAlignment="1">
      <alignment horizontal="center" vertical="center" wrapText="1"/>
    </xf>
    <xf numFmtId="0" fontId="27" fillId="64" borderId="47" xfId="0" applyFont="1" applyFill="1" applyBorder="1" applyAlignment="1">
      <alignment horizontal="center" vertical="center" wrapText="1"/>
    </xf>
    <xf numFmtId="0" fontId="27" fillId="64" borderId="62" xfId="0" applyFont="1" applyFill="1" applyBorder="1" applyAlignment="1">
      <alignment horizontal="center" vertical="center" wrapText="1"/>
    </xf>
    <xf numFmtId="0" fontId="27" fillId="64" borderId="10" xfId="0" applyFont="1" applyFill="1" applyBorder="1" applyAlignment="1">
      <alignment vertical="center" textRotation="90"/>
    </xf>
    <xf numFmtId="0" fontId="27" fillId="64" borderId="12" xfId="0" applyFont="1" applyFill="1" applyBorder="1" applyAlignment="1">
      <alignment vertical="center" textRotation="90"/>
    </xf>
    <xf numFmtId="0" fontId="27" fillId="64" borderId="43" xfId="0" applyFont="1" applyFill="1" applyBorder="1" applyAlignment="1">
      <alignment horizontal="center" vertical="center" wrapText="1"/>
    </xf>
    <xf numFmtId="0" fontId="27" fillId="64" borderId="55" xfId="0" applyFont="1" applyFill="1" applyBorder="1" applyAlignment="1">
      <alignment horizontal="center" vertical="center" wrapText="1"/>
    </xf>
    <xf numFmtId="0" fontId="27" fillId="64" borderId="86" xfId="0" applyFont="1" applyFill="1" applyBorder="1" applyAlignment="1">
      <alignment horizontal="center" vertical="center" wrapText="1"/>
    </xf>
    <xf numFmtId="0" fontId="27" fillId="64" borderId="89" xfId="0" applyFont="1" applyFill="1" applyBorder="1" applyAlignment="1">
      <alignment horizontal="center" vertical="center" textRotation="90"/>
    </xf>
    <xf numFmtId="0" fontId="27" fillId="64" borderId="42" xfId="0" applyFont="1" applyFill="1" applyBorder="1" applyAlignment="1">
      <alignment horizontal="center" vertical="center" textRotation="90"/>
    </xf>
    <xf numFmtId="0" fontId="27" fillId="64" borderId="90" xfId="0" applyFont="1" applyFill="1" applyBorder="1" applyAlignment="1">
      <alignment horizontal="center" vertical="center" textRotation="90"/>
    </xf>
    <xf numFmtId="0" fontId="27" fillId="64" borderId="43" xfId="0" applyFont="1" applyFill="1" applyBorder="1" applyAlignment="1">
      <alignment horizontal="center" vertical="center" textRotation="90"/>
    </xf>
    <xf numFmtId="0" fontId="27" fillId="64" borderId="86" xfId="0" applyFont="1" applyFill="1" applyBorder="1" applyAlignment="1">
      <alignment horizontal="center" vertical="center" textRotation="90"/>
    </xf>
    <xf numFmtId="0" fontId="27" fillId="64" borderId="55" xfId="0" applyFont="1" applyFill="1" applyBorder="1" applyAlignment="1">
      <alignment horizontal="center" vertical="center" textRotation="90"/>
    </xf>
    <xf numFmtId="0" fontId="32" fillId="66" borderId="65" xfId="0" applyFont="1" applyFill="1" applyBorder="1" applyAlignment="1">
      <alignment horizontal="center" vertical="center"/>
    </xf>
    <xf numFmtId="166" fontId="32" fillId="66" borderId="66" xfId="0" applyNumberFormat="1" applyFont="1" applyFill="1" applyBorder="1" applyAlignment="1">
      <alignment horizontal="center" vertical="center"/>
    </xf>
    <xf numFmtId="166" fontId="32" fillId="66" borderId="66" xfId="0" applyNumberFormat="1" applyFont="1" applyFill="1" applyBorder="1" applyAlignment="1">
      <alignment horizontal="center" vertical="center" wrapText="1"/>
    </xf>
    <xf numFmtId="49" fontId="32" fillId="66" borderId="66" xfId="0" applyNumberFormat="1" applyFont="1" applyFill="1" applyBorder="1" applyAlignment="1">
      <alignment horizontal="center" vertical="center"/>
    </xf>
    <xf numFmtId="49" fontId="32" fillId="66" borderId="67" xfId="0" applyNumberFormat="1" applyFont="1" applyFill="1" applyBorder="1" applyAlignment="1">
      <alignment horizontal="center" vertical="center"/>
    </xf>
    <xf numFmtId="0" fontId="32" fillId="66" borderId="68" xfId="0" applyFont="1" applyFill="1" applyBorder="1" applyAlignment="1">
      <alignment horizontal="center" vertical="center"/>
    </xf>
    <xf numFmtId="166" fontId="32" fillId="66" borderId="49" xfId="0" applyNumberFormat="1" applyFont="1" applyFill="1" applyBorder="1" applyAlignment="1">
      <alignment horizontal="center" vertical="center"/>
    </xf>
    <xf numFmtId="166" fontId="32" fillId="66" borderId="49" xfId="0" applyNumberFormat="1" applyFont="1" applyFill="1" applyBorder="1" applyAlignment="1">
      <alignment horizontal="center" vertical="center" wrapText="1"/>
    </xf>
    <xf numFmtId="49" fontId="32" fillId="66" borderId="49" xfId="0" applyNumberFormat="1" applyFont="1" applyFill="1" applyBorder="1" applyAlignment="1">
      <alignment horizontal="center" vertical="center"/>
    </xf>
    <xf numFmtId="49" fontId="32" fillId="66" borderId="69" xfId="0" applyNumberFormat="1" applyFont="1" applyFill="1" applyBorder="1" applyAlignment="1">
      <alignment horizontal="center" vertical="center"/>
    </xf>
    <xf numFmtId="0" fontId="54" fillId="0" borderId="0" xfId="0" applyFont="1" applyFill="1" applyAlignment="1">
      <alignment vertical="center"/>
    </xf>
    <xf numFmtId="0" fontId="59" fillId="0" borderId="0" xfId="0" applyFont="1" applyFill="1" applyAlignment="1">
      <alignment vertical="center"/>
    </xf>
    <xf numFmtId="49" fontId="0" fillId="0" borderId="0" xfId="0" applyNumberFormat="1" applyFill="1" applyAlignment="1">
      <alignment horizontal="center" vertical="center"/>
    </xf>
    <xf numFmtId="49" fontId="29" fillId="60" borderId="0" xfId="0" applyNumberFormat="1" applyFont="1" applyFill="1" applyBorder="1" applyAlignment="1">
      <alignment vertical="center"/>
    </xf>
    <xf numFmtId="0" fontId="0" fillId="60" borderId="0" xfId="0" applyFont="1" applyFill="1" applyBorder="1" applyAlignment="1"/>
    <xf numFmtId="0" fontId="0" fillId="60" borderId="20" xfId="0" applyFont="1" applyFill="1" applyBorder="1" applyAlignment="1"/>
    <xf numFmtId="49" fontId="0" fillId="60" borderId="0" xfId="0" applyNumberFormat="1" applyFont="1" applyFill="1" applyBorder="1" applyAlignment="1">
      <alignment vertical="center"/>
    </xf>
    <xf numFmtId="0" fontId="0" fillId="60" borderId="16" xfId="0" applyFont="1" applyFill="1" applyBorder="1" applyAlignment="1"/>
    <xf numFmtId="0" fontId="0" fillId="60" borderId="17" xfId="0" applyFont="1" applyFill="1" applyBorder="1" applyAlignment="1"/>
    <xf numFmtId="0" fontId="27" fillId="60" borderId="23" xfId="0" applyFont="1" applyFill="1" applyBorder="1" applyAlignment="1">
      <alignment horizontal="center" vertical="center"/>
    </xf>
    <xf numFmtId="49" fontId="27" fillId="60" borderId="24" xfId="0" applyNumberFormat="1" applyFont="1" applyFill="1" applyBorder="1" applyAlignment="1">
      <alignment horizontal="center" vertical="center"/>
    </xf>
    <xf numFmtId="0" fontId="27" fillId="60" borderId="24" xfId="0" applyFont="1" applyFill="1" applyBorder="1" applyAlignment="1">
      <alignment horizontal="center" vertical="center"/>
    </xf>
    <xf numFmtId="49" fontId="27" fillId="60" borderId="25" xfId="0" applyNumberFormat="1" applyFont="1" applyFill="1" applyBorder="1" applyAlignment="1">
      <alignment horizontal="center" vertical="center"/>
    </xf>
    <xf numFmtId="49" fontId="27" fillId="60" borderId="26" xfId="0" applyNumberFormat="1" applyFont="1" applyFill="1" applyBorder="1" applyAlignment="1">
      <alignment horizontal="center" vertical="center" wrapText="1"/>
    </xf>
    <xf numFmtId="49" fontId="27" fillId="60" borderId="23" xfId="0" applyNumberFormat="1" applyFont="1" applyFill="1" applyBorder="1" applyAlignment="1">
      <alignment horizontal="center" vertical="center" wrapText="1"/>
    </xf>
    <xf numFmtId="0" fontId="27" fillId="60" borderId="27" xfId="0" applyFont="1" applyFill="1" applyBorder="1" applyAlignment="1">
      <alignment horizontal="center" vertical="center"/>
    </xf>
    <xf numFmtId="49" fontId="27" fillId="60" borderId="28" xfId="0" applyNumberFormat="1" applyFont="1" applyFill="1" applyBorder="1" applyAlignment="1">
      <alignment horizontal="center" vertical="center"/>
    </xf>
    <xf numFmtId="0" fontId="27" fillId="60" borderId="28" xfId="0" applyFont="1" applyFill="1" applyBorder="1" applyAlignment="1">
      <alignment horizontal="center" vertical="center"/>
    </xf>
    <xf numFmtId="49" fontId="27" fillId="60" borderId="29" xfId="0" applyNumberFormat="1" applyFont="1" applyFill="1" applyBorder="1" applyAlignment="1">
      <alignment horizontal="center" vertical="center"/>
    </xf>
    <xf numFmtId="49" fontId="27" fillId="60" borderId="30" xfId="0" applyNumberFormat="1" applyFont="1" applyFill="1" applyBorder="1" applyAlignment="1">
      <alignment horizontal="center" vertical="center" wrapText="1"/>
    </xf>
    <xf numFmtId="49" fontId="27" fillId="60" borderId="27" xfId="0" applyNumberFormat="1" applyFont="1" applyFill="1" applyBorder="1" applyAlignment="1">
      <alignment horizontal="center" vertical="center" wrapText="1"/>
    </xf>
    <xf numFmtId="0" fontId="27" fillId="60" borderId="31" xfId="0" applyFont="1" applyFill="1" applyBorder="1" applyAlignment="1">
      <alignment horizontal="center" vertical="center" textRotation="90"/>
    </xf>
    <xf numFmtId="0" fontId="27" fillId="60" borderId="32" xfId="0" applyFont="1" applyFill="1" applyBorder="1" applyAlignment="1">
      <alignment horizontal="center" vertical="center" textRotation="90"/>
    </xf>
    <xf numFmtId="0" fontId="27" fillId="60" borderId="33" xfId="0" applyFont="1" applyFill="1" applyBorder="1" applyAlignment="1">
      <alignment horizontal="center" vertical="center" textRotation="90"/>
    </xf>
    <xf numFmtId="0" fontId="27" fillId="60" borderId="34" xfId="0" applyFont="1" applyFill="1" applyBorder="1" applyAlignment="1">
      <alignment horizontal="center" vertical="center" textRotation="90"/>
    </xf>
    <xf numFmtId="0" fontId="27" fillId="60" borderId="7" xfId="0" applyFont="1" applyFill="1" applyBorder="1" applyAlignment="1">
      <alignment horizontal="center" vertical="center" textRotation="90"/>
    </xf>
    <xf numFmtId="0" fontId="27" fillId="60" borderId="35" xfId="0" applyFont="1" applyFill="1" applyBorder="1" applyAlignment="1">
      <alignment horizontal="center" vertical="center" textRotation="90"/>
    </xf>
    <xf numFmtId="49" fontId="0" fillId="60" borderId="65" xfId="0" applyNumberFormat="1" applyFont="1" applyFill="1" applyBorder="1" applyAlignment="1">
      <alignment horizontal="center" vertical="center"/>
    </xf>
    <xf numFmtId="49" fontId="0" fillId="60" borderId="66" xfId="0" applyNumberFormat="1" applyFont="1" applyFill="1" applyBorder="1" applyAlignment="1">
      <alignment horizontal="center"/>
    </xf>
    <xf numFmtId="0" fontId="0" fillId="60" borderId="34" xfId="0" applyNumberFormat="1" applyFont="1" applyFill="1" applyBorder="1" applyAlignment="1">
      <alignment horizontal="center" vertical="center"/>
    </xf>
    <xf numFmtId="0" fontId="0" fillId="60" borderId="7" xfId="0" applyNumberFormat="1" applyFont="1" applyFill="1" applyBorder="1" applyAlignment="1">
      <alignment horizontal="center" vertical="center"/>
    </xf>
    <xf numFmtId="0" fontId="0" fillId="60" borderId="35" xfId="0" applyNumberFormat="1" applyFont="1" applyFill="1" applyBorder="1" applyAlignment="1">
      <alignment horizontal="center" vertical="center"/>
    </xf>
    <xf numFmtId="49" fontId="0" fillId="60" borderId="29" xfId="0" applyNumberFormat="1" applyFont="1" applyFill="1" applyBorder="1" applyAlignment="1">
      <alignment horizontal="center" vertical="center"/>
    </xf>
    <xf numFmtId="49" fontId="0" fillId="60" borderId="30" xfId="0" applyNumberFormat="1" applyFont="1" applyFill="1" applyBorder="1" applyAlignment="1">
      <alignment horizontal="center" vertical="center"/>
    </xf>
    <xf numFmtId="49" fontId="0" fillId="60" borderId="30" xfId="0" applyNumberFormat="1" applyFill="1" applyBorder="1" applyAlignment="1">
      <alignment horizontal="center" vertical="center"/>
    </xf>
    <xf numFmtId="49" fontId="0" fillId="60" borderId="27" xfId="0" applyNumberFormat="1" applyFill="1" applyBorder="1" applyAlignment="1">
      <alignment horizontal="center" vertical="center"/>
    </xf>
    <xf numFmtId="49" fontId="0" fillId="60" borderId="68" xfId="0" applyNumberFormat="1" applyFont="1" applyFill="1" applyBorder="1" applyAlignment="1">
      <alignment horizontal="center" vertical="center"/>
    </xf>
    <xf numFmtId="49" fontId="0" fillId="60" borderId="34" xfId="0" applyNumberFormat="1" applyFont="1" applyFill="1" applyBorder="1" applyAlignment="1">
      <alignment horizontal="center" vertical="center"/>
    </xf>
    <xf numFmtId="49" fontId="0" fillId="60" borderId="7" xfId="0" applyNumberFormat="1" applyFont="1" applyFill="1" applyBorder="1" applyAlignment="1">
      <alignment horizontal="center" vertical="center"/>
    </xf>
    <xf numFmtId="49" fontId="0" fillId="60" borderId="35" xfId="0" applyNumberFormat="1" applyFont="1" applyFill="1" applyBorder="1" applyAlignment="1">
      <alignment horizontal="center" vertical="center"/>
    </xf>
    <xf numFmtId="49" fontId="0" fillId="60" borderId="49" xfId="0" applyNumberFormat="1" applyFont="1" applyFill="1" applyBorder="1" applyAlignment="1" applyProtection="1">
      <alignment horizontal="center" vertical="center"/>
      <protection locked="0"/>
    </xf>
    <xf numFmtId="49" fontId="0" fillId="60" borderId="49" xfId="0" applyNumberFormat="1" applyFont="1" applyFill="1" applyBorder="1" applyAlignment="1" applyProtection="1">
      <alignment horizontal="center"/>
      <protection locked="0"/>
    </xf>
    <xf numFmtId="49" fontId="0" fillId="60" borderId="34" xfId="0" applyNumberFormat="1" applyFill="1" applyBorder="1" applyAlignment="1">
      <alignment horizontal="center" vertical="center"/>
    </xf>
    <xf numFmtId="49" fontId="0" fillId="60" borderId="7" xfId="0" applyNumberFormat="1" applyFill="1" applyBorder="1" applyAlignment="1">
      <alignment horizontal="center" vertical="center"/>
    </xf>
    <xf numFmtId="49" fontId="0" fillId="60" borderId="35" xfId="0" applyNumberFormat="1" applyFill="1" applyBorder="1" applyAlignment="1">
      <alignment horizontal="center" vertical="center"/>
    </xf>
    <xf numFmtId="49" fontId="0" fillId="60" borderId="49" xfId="0" applyNumberFormat="1" applyFill="1" applyBorder="1" applyAlignment="1">
      <alignment horizontal="center"/>
    </xf>
    <xf numFmtId="49" fontId="0" fillId="0" borderId="68" xfId="0" applyNumberFormat="1" applyFont="1" applyFill="1" applyBorder="1" applyAlignment="1">
      <alignment horizontal="center" vertical="center"/>
    </xf>
    <xf numFmtId="49" fontId="0" fillId="0" borderId="49" xfId="0" applyNumberFormat="1" applyFill="1" applyBorder="1" applyAlignment="1">
      <alignment horizontal="center"/>
    </xf>
    <xf numFmtId="49" fontId="0" fillId="0" borderId="49" xfId="0" applyNumberFormat="1" applyFont="1" applyFill="1" applyBorder="1" applyAlignment="1">
      <alignment horizontal="center"/>
    </xf>
    <xf numFmtId="0" fontId="0" fillId="0" borderId="34" xfId="0" applyNumberFormat="1" applyFont="1" applyFill="1" applyBorder="1" applyAlignment="1">
      <alignment horizontal="center" vertical="center"/>
    </xf>
    <xf numFmtId="0" fontId="0" fillId="0" borderId="35" xfId="0" applyNumberFormat="1" applyFont="1" applyFill="1" applyBorder="1" applyAlignment="1">
      <alignment horizontal="center" vertical="center"/>
    </xf>
    <xf numFmtId="49" fontId="0" fillId="0" borderId="29" xfId="0" applyNumberFormat="1" applyFont="1" applyFill="1" applyBorder="1" applyAlignment="1">
      <alignment horizontal="center" vertical="center"/>
    </xf>
    <xf numFmtId="49" fontId="0" fillId="0" borderId="30" xfId="0" applyNumberFormat="1" applyFont="1" applyFill="1" applyBorder="1" applyAlignment="1">
      <alignment horizontal="center" vertical="center"/>
    </xf>
    <xf numFmtId="49" fontId="0" fillId="0" borderId="30" xfId="0" applyNumberFormat="1" applyFill="1" applyBorder="1" applyAlignment="1">
      <alignment horizontal="center" vertical="center"/>
    </xf>
    <xf numFmtId="49" fontId="0" fillId="0" borderId="27" xfId="0" applyNumberFormat="1" applyFill="1" applyBorder="1" applyAlignment="1">
      <alignment horizontal="center" vertical="center"/>
    </xf>
    <xf numFmtId="49" fontId="0" fillId="60" borderId="0" xfId="0" applyNumberFormat="1" applyFill="1" applyBorder="1" applyAlignment="1">
      <alignment vertical="center"/>
    </xf>
    <xf numFmtId="49" fontId="0" fillId="60" borderId="0" xfId="0" applyNumberFormat="1" applyFont="1" applyFill="1" applyAlignment="1">
      <alignment vertical="center"/>
    </xf>
    <xf numFmtId="49" fontId="0" fillId="60" borderId="0" xfId="0" applyNumberFormat="1" applyFont="1" applyFill="1" applyBorder="1" applyAlignment="1">
      <alignment horizontal="center" vertical="center"/>
    </xf>
    <xf numFmtId="0" fontId="0" fillId="60" borderId="66" xfId="0" applyNumberFormat="1" applyFont="1" applyFill="1" applyBorder="1" applyAlignment="1">
      <alignment horizontal="center" vertical="center"/>
    </xf>
    <xf numFmtId="49" fontId="0" fillId="60" borderId="66" xfId="0" applyNumberFormat="1" applyFill="1" applyBorder="1" applyAlignment="1">
      <alignment horizontal="center" vertical="center"/>
    </xf>
    <xf numFmtId="49" fontId="0" fillId="60" borderId="67" xfId="0" applyNumberFormat="1" applyFill="1" applyBorder="1" applyAlignment="1">
      <alignment horizontal="center" vertical="center"/>
    </xf>
    <xf numFmtId="49" fontId="0" fillId="68" borderId="68" xfId="0" applyNumberFormat="1" applyFont="1" applyFill="1" applyBorder="1" applyAlignment="1">
      <alignment horizontal="center" vertical="center"/>
    </xf>
    <xf numFmtId="49" fontId="0" fillId="68" borderId="49" xfId="0" applyNumberFormat="1" applyFont="1" applyFill="1" applyBorder="1" applyAlignment="1">
      <alignment horizontal="center" vertical="center"/>
    </xf>
    <xf numFmtId="49" fontId="0" fillId="68" borderId="49" xfId="0" applyNumberFormat="1" applyFont="1" applyFill="1" applyBorder="1" applyAlignment="1">
      <alignment horizontal="center"/>
    </xf>
    <xf numFmtId="49" fontId="0" fillId="68" borderId="49" xfId="0" applyNumberFormat="1" applyFill="1" applyBorder="1" applyAlignment="1">
      <alignment horizontal="center" vertical="center"/>
    </xf>
    <xf numFmtId="49" fontId="0" fillId="68" borderId="69" xfId="0" applyNumberFormat="1" applyFill="1" applyBorder="1" applyAlignment="1">
      <alignment horizontal="center" vertical="center"/>
    </xf>
    <xf numFmtId="0" fontId="0" fillId="60" borderId="49" xfId="0" applyNumberFormat="1" applyFont="1" applyFill="1" applyBorder="1" applyAlignment="1">
      <alignment horizontal="center" vertical="center"/>
    </xf>
    <xf numFmtId="49" fontId="0" fillId="60" borderId="49" xfId="0" applyNumberFormat="1" applyFill="1" applyBorder="1" applyAlignment="1">
      <alignment horizontal="center" vertical="center"/>
    </xf>
    <xf numFmtId="49" fontId="0" fillId="60" borderId="69" xfId="0" applyNumberFormat="1" applyFill="1" applyBorder="1" applyAlignment="1">
      <alignment horizontal="center" vertical="center"/>
    </xf>
    <xf numFmtId="0" fontId="0" fillId="68" borderId="49" xfId="0" applyNumberFormat="1" applyFont="1" applyFill="1" applyBorder="1" applyAlignment="1">
      <alignment horizontal="center" vertical="center"/>
    </xf>
    <xf numFmtId="49" fontId="0" fillId="68" borderId="49" xfId="0" applyNumberFormat="1" applyFill="1" applyBorder="1" applyAlignment="1">
      <alignment horizontal="center"/>
    </xf>
    <xf numFmtId="49" fontId="0" fillId="68" borderId="49" xfId="0" applyNumberFormat="1" applyFont="1" applyFill="1" applyBorder="1" applyAlignment="1" applyProtection="1">
      <alignment horizontal="center" vertical="center"/>
      <protection locked="0"/>
    </xf>
    <xf numFmtId="0" fontId="0" fillId="68" borderId="49" xfId="0" applyFont="1" applyFill="1" applyBorder="1" applyAlignment="1">
      <alignment horizontal="center"/>
    </xf>
    <xf numFmtId="49" fontId="0" fillId="68" borderId="49" xfId="0" applyNumberFormat="1" applyFont="1" applyFill="1" applyBorder="1" applyAlignment="1" applyProtection="1">
      <alignment horizontal="center"/>
      <protection locked="0"/>
    </xf>
    <xf numFmtId="1" fontId="0" fillId="60" borderId="49" xfId="0" applyNumberFormat="1" applyFont="1" applyFill="1" applyBorder="1" applyAlignment="1" applyProtection="1">
      <alignment horizontal="center" vertical="center"/>
      <protection locked="0"/>
    </xf>
    <xf numFmtId="1" fontId="0" fillId="68" borderId="49" xfId="0" applyNumberFormat="1" applyFont="1" applyFill="1" applyBorder="1" applyAlignment="1" applyProtection="1">
      <alignment horizontal="center" vertical="center"/>
      <protection locked="0"/>
    </xf>
    <xf numFmtId="49" fontId="0" fillId="68" borderId="49" xfId="0" applyNumberFormat="1" applyFill="1" applyBorder="1" applyAlignment="1" applyProtection="1">
      <alignment horizontal="center" vertical="center"/>
      <protection locked="0"/>
    </xf>
    <xf numFmtId="0" fontId="0" fillId="68" borderId="49" xfId="0" applyNumberFormat="1" applyFont="1" applyFill="1" applyBorder="1" applyAlignment="1" applyProtection="1">
      <alignment horizontal="center" vertical="center"/>
      <protection locked="0"/>
    </xf>
    <xf numFmtId="49" fontId="0" fillId="0" borderId="69" xfId="0" applyNumberFormat="1" applyFill="1" applyBorder="1" applyAlignment="1">
      <alignment horizontal="center" vertical="center"/>
    </xf>
    <xf numFmtId="49" fontId="0" fillId="68" borderId="70" xfId="0" applyNumberFormat="1" applyFont="1" applyFill="1" applyBorder="1" applyAlignment="1">
      <alignment horizontal="center" vertical="center"/>
    </xf>
    <xf numFmtId="49" fontId="0" fillId="68" borderId="71" xfId="0" applyNumberFormat="1" applyFont="1" applyFill="1" applyBorder="1" applyAlignment="1">
      <alignment horizontal="center" vertical="center"/>
    </xf>
    <xf numFmtId="0" fontId="0" fillId="68" borderId="71" xfId="0" applyFont="1" applyFill="1" applyBorder="1" applyAlignment="1">
      <alignment horizontal="center"/>
    </xf>
    <xf numFmtId="49" fontId="0" fillId="68" borderId="71" xfId="0" applyNumberFormat="1" applyFont="1" applyFill="1" applyBorder="1" applyAlignment="1">
      <alignment horizontal="center"/>
    </xf>
    <xf numFmtId="49" fontId="0" fillId="68" borderId="71" xfId="0" applyNumberFormat="1" applyFill="1" applyBorder="1" applyAlignment="1">
      <alignment horizontal="center" vertical="center"/>
    </xf>
    <xf numFmtId="49" fontId="0" fillId="68" borderId="72" xfId="0" applyNumberFormat="1" applyFill="1" applyBorder="1" applyAlignment="1">
      <alignment horizontal="center" vertical="center"/>
    </xf>
    <xf numFmtId="0" fontId="0" fillId="60" borderId="0" xfId="0" applyFont="1" applyFill="1" applyBorder="1" applyAlignment="1">
      <alignment horizontal="center"/>
    </xf>
    <xf numFmtId="49" fontId="0" fillId="60" borderId="0" xfId="0" applyNumberFormat="1" applyFont="1" applyFill="1" applyBorder="1" applyAlignment="1">
      <alignment horizontal="center"/>
    </xf>
    <xf numFmtId="49" fontId="0" fillId="60" borderId="0" xfId="0" applyNumberFormat="1" applyFill="1" applyBorder="1" applyAlignment="1">
      <alignment horizontal="center" vertical="center"/>
    </xf>
    <xf numFmtId="49" fontId="0" fillId="60" borderId="0" xfId="0" applyNumberFormat="1" applyFill="1" applyAlignment="1" applyProtection="1">
      <alignment vertical="center"/>
      <protection locked="0"/>
    </xf>
    <xf numFmtId="49" fontId="0" fillId="60" borderId="0" xfId="0" applyNumberFormat="1" applyFont="1" applyFill="1" applyAlignment="1" applyProtection="1">
      <alignment horizontal="center" vertical="center"/>
      <protection locked="0"/>
    </xf>
    <xf numFmtId="49" fontId="0" fillId="60" borderId="0" xfId="0" applyNumberFormat="1" applyFont="1" applyFill="1" applyAlignment="1" applyProtection="1">
      <alignment horizontal="center"/>
      <protection locked="0"/>
    </xf>
    <xf numFmtId="49" fontId="0" fillId="60" borderId="0" xfId="0" applyNumberFormat="1" applyFont="1" applyFill="1" applyAlignment="1">
      <alignment horizontal="center" vertical="center"/>
    </xf>
    <xf numFmtId="0" fontId="0" fillId="60" borderId="0" xfId="0" applyFill="1" applyAlignment="1"/>
    <xf numFmtId="49" fontId="0" fillId="60" borderId="0" xfId="0" applyNumberFormat="1" applyFont="1" applyFill="1" applyAlignment="1">
      <alignment horizontal="center"/>
    </xf>
    <xf numFmtId="0" fontId="0" fillId="62" borderId="70" xfId="0" applyFont="1" applyFill="1" applyBorder="1" applyAlignment="1">
      <alignment horizontal="center"/>
    </xf>
    <xf numFmtId="0" fontId="0" fillId="62" borderId="71" xfId="0" applyFont="1" applyFill="1" applyBorder="1" applyAlignment="1">
      <alignment horizontal="center"/>
    </xf>
    <xf numFmtId="3" fontId="3" fillId="0" borderId="49" xfId="49" applyNumberFormat="1" applyBorder="1" applyAlignment="1">
      <alignment horizontal="right"/>
    </xf>
    <xf numFmtId="3" fontId="0" fillId="62" borderId="71" xfId="0" applyNumberFormat="1" applyFont="1" applyFill="1" applyBorder="1" applyAlignment="1">
      <alignment horizontal="right"/>
    </xf>
    <xf numFmtId="0" fontId="0" fillId="63" borderId="71" xfId="0" applyFill="1" applyBorder="1" applyAlignment="1">
      <alignment horizontal="center"/>
    </xf>
    <xf numFmtId="0" fontId="0" fillId="62" borderId="72" xfId="0" applyFont="1" applyFill="1" applyBorder="1" applyAlignment="1">
      <alignment horizontal="center"/>
    </xf>
    <xf numFmtId="0" fontId="0" fillId="60" borderId="66" xfId="0" applyFill="1" applyBorder="1" applyAlignment="1">
      <alignment horizontal="center"/>
    </xf>
    <xf numFmtId="1" fontId="0" fillId="60" borderId="67" xfId="0" applyNumberFormat="1" applyFill="1" applyBorder="1" applyAlignment="1">
      <alignment horizontal="center"/>
    </xf>
    <xf numFmtId="0" fontId="0" fillId="66" borderId="49" xfId="0" applyFont="1" applyFill="1" applyBorder="1" applyAlignment="1">
      <alignment horizontal="center"/>
    </xf>
    <xf numFmtId="0" fontId="0" fillId="64" borderId="69" xfId="0" applyFont="1" applyFill="1" applyBorder="1" applyAlignment="1">
      <alignment horizontal="center"/>
    </xf>
    <xf numFmtId="0" fontId="54" fillId="0" borderId="0" xfId="0" applyFont="1"/>
    <xf numFmtId="0" fontId="29" fillId="0" borderId="0" xfId="0" applyFont="1" applyBorder="1" applyAlignment="1">
      <alignment horizontal="center" vertical="center"/>
    </xf>
    <xf numFmtId="0" fontId="0" fillId="0" borderId="0" xfId="0" applyAlignment="1">
      <alignment horizontal="center"/>
    </xf>
    <xf numFmtId="0" fontId="0" fillId="64" borderId="49" xfId="0" applyFont="1" applyFill="1" applyBorder="1" applyAlignment="1">
      <alignment horizontal="center"/>
    </xf>
    <xf numFmtId="0" fontId="29" fillId="0" borderId="16" xfId="0" applyFont="1" applyBorder="1" applyAlignment="1">
      <alignment horizontal="center" vertical="center"/>
    </xf>
    <xf numFmtId="0" fontId="65" fillId="0" borderId="49" xfId="0" applyFont="1" applyFill="1" applyBorder="1" applyAlignment="1">
      <alignment horizontal="center" vertical="center"/>
    </xf>
    <xf numFmtId="9" fontId="0" fillId="64" borderId="49" xfId="0" applyNumberFormat="1" applyFont="1" applyFill="1" applyBorder="1" applyAlignment="1">
      <alignment horizontal="center"/>
    </xf>
    <xf numFmtId="0" fontId="65" fillId="0" borderId="49" xfId="0" applyFont="1" applyBorder="1" applyAlignment="1">
      <alignment horizontal="center"/>
    </xf>
    <xf numFmtId="9" fontId="0" fillId="64" borderId="49" xfId="0" applyNumberFormat="1" applyFont="1" applyFill="1" applyBorder="1" applyAlignment="1">
      <alignment horizontal="center" vertical="center"/>
    </xf>
    <xf numFmtId="0" fontId="27" fillId="0" borderId="49" xfId="0" applyFont="1" applyBorder="1" applyAlignment="1">
      <alignment horizontal="center"/>
    </xf>
    <xf numFmtId="0" fontId="65" fillId="60" borderId="49" xfId="0" applyFont="1" applyFill="1" applyBorder="1" applyAlignment="1">
      <alignment horizontal="center"/>
    </xf>
    <xf numFmtId="0" fontId="65" fillId="60" borderId="49" xfId="0" applyFont="1" applyFill="1" applyBorder="1" applyAlignment="1">
      <alignment horizontal="center" vertical="center"/>
    </xf>
    <xf numFmtId="0" fontId="27" fillId="60" borderId="49" xfId="0" applyFont="1" applyFill="1" applyBorder="1" applyAlignment="1">
      <alignment horizontal="center"/>
    </xf>
    <xf numFmtId="0" fontId="0" fillId="60" borderId="49" xfId="0" applyFont="1" applyFill="1" applyBorder="1" applyAlignment="1">
      <alignment horizontal="center" vertical="center"/>
    </xf>
    <xf numFmtId="0" fontId="29" fillId="0" borderId="0" xfId="0" applyFont="1" applyFill="1" applyBorder="1" applyAlignment="1">
      <alignment horizontal="center" vertical="center"/>
    </xf>
    <xf numFmtId="0" fontId="0" fillId="60" borderId="0" xfId="0" applyFont="1" applyFill="1" applyBorder="1" applyAlignment="1">
      <alignment horizontal="left" vertical="center"/>
    </xf>
    <xf numFmtId="0" fontId="0" fillId="60" borderId="0" xfId="0" applyFont="1" applyFill="1" applyAlignment="1">
      <alignment horizontal="left"/>
    </xf>
    <xf numFmtId="49" fontId="35" fillId="60" borderId="49" xfId="0" applyNumberFormat="1" applyFont="1" applyFill="1" applyBorder="1" applyAlignment="1">
      <alignment horizontal="center" vertical="center" wrapText="1"/>
    </xf>
    <xf numFmtId="0" fontId="0" fillId="64" borderId="49" xfId="0" applyFont="1" applyFill="1" applyBorder="1" applyAlignment="1">
      <alignment horizontal="center" vertical="center" wrapText="1"/>
    </xf>
    <xf numFmtId="0" fontId="35" fillId="64" borderId="49" xfId="0" applyFont="1" applyFill="1" applyBorder="1" applyAlignment="1">
      <alignment horizontal="center" vertical="center"/>
    </xf>
    <xf numFmtId="0" fontId="35" fillId="64" borderId="49" xfId="0" applyFont="1" applyFill="1" applyBorder="1" applyAlignment="1">
      <alignment horizontal="center"/>
    </xf>
    <xf numFmtId="0" fontId="35" fillId="66" borderId="49" xfId="0" applyFont="1" applyFill="1" applyBorder="1" applyAlignment="1">
      <alignment horizontal="center"/>
    </xf>
    <xf numFmtId="0" fontId="0" fillId="64" borderId="68" xfId="0" applyFont="1" applyFill="1" applyBorder="1" applyAlignment="1">
      <alignment horizontal="center" vertical="center"/>
    </xf>
    <xf numFmtId="0" fontId="0" fillId="64" borderId="68" xfId="0" applyFont="1" applyFill="1" applyBorder="1" applyAlignment="1">
      <alignment horizontal="center" vertical="center" wrapText="1"/>
    </xf>
    <xf numFmtId="0" fontId="0" fillId="66" borderId="71" xfId="0" applyFont="1" applyFill="1" applyBorder="1" applyAlignment="1">
      <alignment horizontal="center"/>
    </xf>
    <xf numFmtId="0" fontId="29" fillId="0" borderId="0" xfId="0" applyFont="1" applyFill="1" applyBorder="1" applyAlignment="1">
      <alignment horizontal="left" vertical="center"/>
    </xf>
    <xf numFmtId="0" fontId="0" fillId="0" borderId="0" xfId="0" applyFont="1" applyFill="1" applyAlignment="1">
      <alignment horizontal="center" vertical="center" wrapText="1"/>
    </xf>
    <xf numFmtId="0" fontId="0" fillId="66" borderId="49" xfId="104" applyFont="1" applyFill="1" applyBorder="1" applyAlignment="1">
      <alignment horizontal="center" vertical="center"/>
    </xf>
    <xf numFmtId="0" fontId="0" fillId="66" borderId="49" xfId="105" applyFont="1" applyFill="1" applyBorder="1" applyAlignment="1">
      <alignment horizontal="center" vertical="center"/>
    </xf>
    <xf numFmtId="0" fontId="66" fillId="0" borderId="0" xfId="0" applyFont="1" applyFill="1" applyBorder="1" applyAlignment="1">
      <alignment horizontal="center" vertical="center"/>
    </xf>
    <xf numFmtId="0" fontId="30" fillId="30" borderId="24" xfId="0" applyFont="1" applyFill="1" applyBorder="1" applyAlignment="1">
      <alignment horizontal="center" vertical="center"/>
    </xf>
    <xf numFmtId="0" fontId="0" fillId="30" borderId="61" xfId="0" applyFont="1" applyFill="1" applyBorder="1" applyAlignment="1">
      <alignment horizontal="center" vertical="center"/>
    </xf>
    <xf numFmtId="49" fontId="27" fillId="64" borderId="49" xfId="0" applyNumberFormat="1" applyFont="1" applyFill="1" applyBorder="1" applyAlignment="1">
      <alignment horizontal="center" vertical="center" wrapText="1"/>
    </xf>
    <xf numFmtId="49" fontId="27" fillId="64" borderId="69" xfId="0" applyNumberFormat="1" applyFont="1" applyFill="1" applyBorder="1" applyAlignment="1">
      <alignment horizontal="center" vertical="center" wrapText="1"/>
    </xf>
    <xf numFmtId="0" fontId="0" fillId="0" borderId="54" xfId="0" applyFont="1" applyFill="1" applyBorder="1" applyAlignment="1">
      <alignment horizontal="center" vertical="center" wrapText="1"/>
    </xf>
    <xf numFmtId="1" fontId="29" fillId="60" borderId="49" xfId="0" applyNumberFormat="1" applyFont="1" applyFill="1" applyBorder="1" applyAlignment="1">
      <alignment vertical="center"/>
    </xf>
    <xf numFmtId="0" fontId="29" fillId="60" borderId="49" xfId="0" applyFont="1" applyFill="1" applyBorder="1" applyAlignment="1">
      <alignment horizontal="center" vertical="center"/>
    </xf>
    <xf numFmtId="0" fontId="0" fillId="60" borderId="0" xfId="0" applyFont="1" applyFill="1" applyBorder="1"/>
    <xf numFmtId="0" fontId="27" fillId="60" borderId="0" xfId="0" applyFont="1" applyFill="1" applyBorder="1" applyAlignment="1">
      <alignment horizontal="center" vertical="center"/>
    </xf>
    <xf numFmtId="0" fontId="27" fillId="60" borderId="0" xfId="0" applyFont="1" applyFill="1" applyAlignment="1">
      <alignment horizontal="center" vertical="center"/>
    </xf>
    <xf numFmtId="0" fontId="32" fillId="60" borderId="49" xfId="0" applyFont="1" applyFill="1" applyBorder="1" applyAlignment="1">
      <alignment horizontal="center" vertical="center"/>
    </xf>
    <xf numFmtId="9" fontId="65" fillId="60" borderId="0" xfId="0" applyNumberFormat="1" applyFont="1" applyFill="1" applyBorder="1" applyAlignment="1">
      <alignment horizontal="center" vertical="center"/>
    </xf>
    <xf numFmtId="0" fontId="65" fillId="60" borderId="0" xfId="0" applyFont="1" applyFill="1"/>
    <xf numFmtId="0" fontId="65" fillId="60" borderId="0" xfId="0" applyFont="1" applyFill="1" applyBorder="1" applyAlignment="1">
      <alignment horizontal="center" vertical="center"/>
    </xf>
    <xf numFmtId="0" fontId="65" fillId="69" borderId="0" xfId="0" applyFont="1" applyFill="1" applyBorder="1" applyAlignment="1">
      <alignment horizontal="center" vertical="center"/>
    </xf>
    <xf numFmtId="49" fontId="32" fillId="60" borderId="49" xfId="0" applyNumberFormat="1" applyFont="1" applyFill="1" applyBorder="1" applyAlignment="1">
      <alignment horizontal="center" vertical="center"/>
    </xf>
    <xf numFmtId="0" fontId="32" fillId="60" borderId="49" xfId="104" applyFont="1" applyFill="1" applyBorder="1" applyAlignment="1">
      <alignment horizontal="center" vertical="center"/>
    </xf>
    <xf numFmtId="0" fontId="32" fillId="60" borderId="49" xfId="104" applyFont="1" applyFill="1" applyBorder="1" applyAlignment="1">
      <alignment horizontal="center" vertical="center" wrapText="1"/>
    </xf>
    <xf numFmtId="0" fontId="32" fillId="60" borderId="49" xfId="0" applyFont="1" applyFill="1" applyBorder="1" applyAlignment="1">
      <alignment horizontal="center" vertical="center" wrapText="1"/>
    </xf>
    <xf numFmtId="10" fontId="32" fillId="60" borderId="49" xfId="0" applyNumberFormat="1" applyFont="1" applyFill="1" applyBorder="1" applyAlignment="1">
      <alignment horizontal="center" vertical="center"/>
    </xf>
    <xf numFmtId="0" fontId="32" fillId="66" borderId="49" xfId="0" applyFont="1" applyFill="1" applyBorder="1" applyAlignment="1">
      <alignment horizontal="center" vertical="center" wrapText="1"/>
    </xf>
    <xf numFmtId="0" fontId="32" fillId="66" borderId="49" xfId="0" applyFont="1" applyFill="1" applyBorder="1" applyAlignment="1">
      <alignment horizontal="center" vertical="center"/>
    </xf>
    <xf numFmtId="0" fontId="0" fillId="60" borderId="0" xfId="0" applyFont="1" applyFill="1" applyBorder="1" applyAlignment="1">
      <alignment horizontal="center" vertical="center"/>
    </xf>
    <xf numFmtId="0" fontId="0" fillId="69" borderId="0" xfId="0" applyFont="1" applyFill="1" applyBorder="1" applyAlignment="1">
      <alignment horizontal="center" vertical="center"/>
    </xf>
    <xf numFmtId="9" fontId="0" fillId="60" borderId="0" xfId="0" applyNumberFormat="1" applyFont="1" applyFill="1" applyBorder="1" applyAlignment="1">
      <alignment horizontal="center" vertical="center"/>
    </xf>
    <xf numFmtId="10" fontId="32" fillId="66" borderId="49" xfId="0" applyNumberFormat="1" applyFont="1" applyFill="1" applyBorder="1" applyAlignment="1">
      <alignment horizontal="center" vertical="center" wrapText="1"/>
    </xf>
    <xf numFmtId="0" fontId="32" fillId="60" borderId="0" xfId="0" applyFont="1" applyFill="1" applyBorder="1" applyAlignment="1">
      <alignment horizontal="center" vertical="center"/>
    </xf>
    <xf numFmtId="0" fontId="32" fillId="60" borderId="49" xfId="0" applyNumberFormat="1" applyFont="1" applyFill="1" applyBorder="1" applyAlignment="1">
      <alignment horizontal="center" vertical="center"/>
    </xf>
    <xf numFmtId="0" fontId="0" fillId="69" borderId="0" xfId="0" applyFont="1" applyFill="1" applyBorder="1"/>
    <xf numFmtId="0" fontId="32" fillId="65" borderId="49" xfId="0" applyNumberFormat="1" applyFont="1" applyFill="1" applyBorder="1" applyAlignment="1">
      <alignment horizontal="center" vertical="center"/>
    </xf>
    <xf numFmtId="0" fontId="32" fillId="60" borderId="49" xfId="106" applyFont="1" applyFill="1" applyBorder="1" applyAlignment="1">
      <alignment horizontal="center" vertical="center"/>
    </xf>
    <xf numFmtId="0" fontId="32" fillId="60" borderId="49" xfId="105" applyFont="1" applyFill="1" applyBorder="1" applyAlignment="1">
      <alignment horizontal="center" vertical="center" wrapText="1"/>
    </xf>
    <xf numFmtId="49" fontId="32" fillId="60" borderId="49" xfId="0" applyNumberFormat="1" applyFont="1" applyFill="1" applyBorder="1" applyAlignment="1" applyProtection="1">
      <alignment horizontal="center" vertical="center"/>
      <protection locked="0"/>
    </xf>
    <xf numFmtId="0" fontId="0" fillId="69" borderId="0" xfId="0" applyFont="1" applyFill="1"/>
    <xf numFmtId="0" fontId="32" fillId="60" borderId="49" xfId="105" applyFont="1" applyFill="1" applyBorder="1" applyAlignment="1">
      <alignment horizontal="center" vertical="center"/>
    </xf>
    <xf numFmtId="49" fontId="32" fillId="60" borderId="49" xfId="0" applyNumberFormat="1" applyFont="1" applyFill="1" applyBorder="1" applyAlignment="1">
      <alignment horizontal="center" vertical="center" wrapText="1"/>
    </xf>
    <xf numFmtId="0" fontId="0" fillId="60" borderId="0" xfId="0" applyFont="1" applyFill="1" applyBorder="1" applyAlignment="1">
      <alignment wrapText="1"/>
    </xf>
    <xf numFmtId="49" fontId="35" fillId="60" borderId="0" xfId="0" applyNumberFormat="1" applyFont="1" applyFill="1" applyBorder="1" applyAlignment="1">
      <alignment horizontal="center" vertical="center"/>
    </xf>
    <xf numFmtId="0" fontId="38" fillId="60" borderId="0" xfId="105" applyFont="1" applyFill="1" applyBorder="1" applyAlignment="1">
      <alignment horizontal="center" vertical="center"/>
    </xf>
    <xf numFmtId="0" fontId="38" fillId="60" borderId="0" xfId="104" applyFont="1" applyFill="1" applyBorder="1" applyAlignment="1">
      <alignment horizontal="center" vertical="center"/>
    </xf>
    <xf numFmtId="0" fontId="38" fillId="60" borderId="0" xfId="105" applyFont="1" applyFill="1" applyBorder="1" applyAlignment="1">
      <alignment horizontal="center" vertical="center" wrapText="1"/>
    </xf>
    <xf numFmtId="0" fontId="0" fillId="60" borderId="0" xfId="0" applyFont="1" applyFill="1" applyBorder="1" applyAlignment="1">
      <alignment horizontal="center" vertical="center" wrapText="1"/>
    </xf>
    <xf numFmtId="10" fontId="0" fillId="60" borderId="0" xfId="0" applyNumberFormat="1" applyFont="1" applyFill="1" applyBorder="1" applyAlignment="1">
      <alignment horizontal="center" vertical="center" wrapText="1"/>
    </xf>
    <xf numFmtId="0" fontId="0" fillId="60" borderId="0" xfId="0" applyFill="1" applyBorder="1"/>
    <xf numFmtId="0" fontId="0" fillId="60" borderId="0" xfId="0" applyFill="1" applyBorder="1" applyAlignment="1">
      <alignment horizontal="center" vertical="center"/>
    </xf>
    <xf numFmtId="49" fontId="0" fillId="60" borderId="0" xfId="0" applyNumberFormat="1" applyFont="1" applyFill="1" applyBorder="1" applyAlignment="1" applyProtection="1">
      <alignment horizontal="center" vertical="center"/>
      <protection locked="0"/>
    </xf>
    <xf numFmtId="49" fontId="0" fillId="60" borderId="0" xfId="0" applyNumberFormat="1" applyFill="1" applyBorder="1" applyAlignment="1" applyProtection="1">
      <alignment horizontal="center" vertical="center"/>
      <protection locked="0"/>
    </xf>
    <xf numFmtId="10" fontId="0" fillId="60" borderId="0" xfId="0" applyNumberFormat="1" applyFont="1" applyFill="1" applyBorder="1" applyAlignment="1" applyProtection="1">
      <alignment horizontal="center" vertical="center" wrapText="1"/>
      <protection locked="0"/>
    </xf>
    <xf numFmtId="0" fontId="0" fillId="60" borderId="0" xfId="0" applyFont="1" applyFill="1" applyAlignment="1">
      <alignment wrapText="1"/>
    </xf>
    <xf numFmtId="49" fontId="29" fillId="0" borderId="0" xfId="0" applyNumberFormat="1" applyFont="1" applyFill="1" applyBorder="1" applyAlignment="1">
      <alignment horizontal="center" vertical="center"/>
    </xf>
    <xf numFmtId="49" fontId="27" fillId="0" borderId="97" xfId="0" applyNumberFormat="1" applyFont="1" applyFill="1" applyBorder="1" applyAlignment="1">
      <alignment horizontal="center" vertical="center"/>
    </xf>
    <xf numFmtId="49" fontId="27" fillId="0" borderId="96" xfId="0" applyNumberFormat="1" applyFont="1" applyFill="1" applyBorder="1" applyAlignment="1">
      <alignment horizontal="center" vertical="center"/>
    </xf>
    <xf numFmtId="49" fontId="27" fillId="0" borderId="98" xfId="0" applyNumberFormat="1" applyFont="1" applyFill="1" applyBorder="1" applyAlignment="1">
      <alignment horizontal="center" vertical="center"/>
    </xf>
    <xf numFmtId="49" fontId="27" fillId="0" borderId="98" xfId="0" applyNumberFormat="1" applyFont="1" applyFill="1" applyBorder="1" applyAlignment="1">
      <alignment horizontal="center" vertical="center" wrapText="1"/>
    </xf>
    <xf numFmtId="0" fontId="27" fillId="0" borderId="98" xfId="0" applyFont="1" applyFill="1" applyBorder="1" applyAlignment="1">
      <alignment horizontal="center" vertical="center"/>
    </xf>
    <xf numFmtId="49" fontId="27" fillId="0" borderId="99" xfId="0" applyNumberFormat="1" applyFont="1" applyFill="1" applyBorder="1" applyAlignment="1">
      <alignment horizontal="center" vertical="center" wrapText="1"/>
    </xf>
    <xf numFmtId="49" fontId="0" fillId="0" borderId="68" xfId="0" applyNumberFormat="1" applyFont="1" applyFill="1" applyBorder="1" applyAlignment="1">
      <alignment horizontal="center" vertical="center" wrapText="1"/>
    </xf>
    <xf numFmtId="49" fontId="0" fillId="0" borderId="49" xfId="0" applyNumberFormat="1" applyFill="1" applyBorder="1" applyAlignment="1">
      <alignment horizontal="center" vertical="center" wrapText="1"/>
    </xf>
    <xf numFmtId="0" fontId="0" fillId="0" borderId="49" xfId="0" applyFill="1" applyBorder="1" applyAlignment="1">
      <alignment horizontal="center" vertical="center" wrapText="1"/>
    </xf>
    <xf numFmtId="1" fontId="0" fillId="0" borderId="49" xfId="0" applyNumberFormat="1" applyFill="1" applyBorder="1" applyAlignment="1">
      <alignment horizontal="center" vertical="center" wrapText="1"/>
    </xf>
    <xf numFmtId="1" fontId="0" fillId="0" borderId="49" xfId="0" applyNumberFormat="1" applyFont="1" applyFill="1" applyBorder="1" applyAlignment="1">
      <alignment horizontal="center" vertical="center" wrapText="1"/>
    </xf>
    <xf numFmtId="49" fontId="0" fillId="0" borderId="70" xfId="0" applyNumberFormat="1" applyFill="1" applyBorder="1" applyAlignment="1">
      <alignment horizontal="center" vertical="center" wrapText="1"/>
    </xf>
    <xf numFmtId="49" fontId="0" fillId="0" borderId="71" xfId="0" applyNumberFormat="1" applyFill="1" applyBorder="1" applyAlignment="1">
      <alignment horizontal="center" vertical="center" wrapText="1"/>
    </xf>
    <xf numFmtId="0" fontId="0" fillId="0" borderId="71" xfId="0" applyFill="1" applyBorder="1" applyAlignment="1">
      <alignment horizontal="center" vertical="center" wrapText="1"/>
    </xf>
    <xf numFmtId="1" fontId="0" fillId="0" borderId="71" xfId="0" applyNumberFormat="1" applyFont="1" applyFill="1" applyBorder="1" applyAlignment="1">
      <alignment horizontal="center" vertical="center" wrapText="1"/>
    </xf>
    <xf numFmtId="0" fontId="0" fillId="0" borderId="0" xfId="0" applyFont="1" applyFill="1" applyBorder="1" applyAlignment="1">
      <alignment horizontal="center"/>
    </xf>
    <xf numFmtId="0" fontId="27" fillId="0" borderId="24" xfId="0" applyFont="1" applyFill="1" applyBorder="1" applyAlignment="1">
      <alignment horizontal="center"/>
    </xf>
    <xf numFmtId="49" fontId="30" fillId="0" borderId="24" xfId="0" applyNumberFormat="1" applyFont="1" applyFill="1" applyBorder="1" applyAlignment="1">
      <alignment horizontal="center" vertical="center"/>
    </xf>
    <xf numFmtId="0" fontId="0" fillId="0" borderId="93" xfId="0" applyFont="1" applyFill="1" applyBorder="1" applyAlignment="1">
      <alignment horizontal="center"/>
    </xf>
    <xf numFmtId="49" fontId="0" fillId="0" borderId="94" xfId="0" applyNumberFormat="1" applyFont="1" applyFill="1" applyBorder="1" applyAlignment="1">
      <alignment vertical="center"/>
    </xf>
    <xf numFmtId="49" fontId="0" fillId="0" borderId="95" xfId="0" applyNumberFormat="1" applyFont="1" applyFill="1" applyBorder="1" applyAlignment="1">
      <alignment vertical="center"/>
    </xf>
    <xf numFmtId="49" fontId="27" fillId="0" borderId="100" xfId="0" applyNumberFormat="1" applyFont="1" applyFill="1" applyBorder="1" applyAlignment="1">
      <alignment horizontal="center" vertical="center" wrapText="1"/>
    </xf>
    <xf numFmtId="49" fontId="0" fillId="0" borderId="65" xfId="0" applyNumberFormat="1" applyFont="1" applyFill="1" applyBorder="1" applyAlignment="1">
      <alignment horizontal="center" vertical="center" wrapText="1"/>
    </xf>
    <xf numFmtId="49" fontId="0" fillId="0" borderId="66" xfId="0" applyNumberFormat="1" applyFont="1" applyFill="1" applyBorder="1" applyAlignment="1">
      <alignment horizontal="center" vertical="center" wrapText="1"/>
    </xf>
    <xf numFmtId="49" fontId="0" fillId="0" borderId="66" xfId="0" applyNumberFormat="1" applyFill="1" applyBorder="1" applyAlignment="1">
      <alignment horizontal="center" vertical="center" wrapText="1"/>
    </xf>
    <xf numFmtId="0" fontId="0" fillId="0" borderId="66" xfId="0" applyFont="1" applyFill="1" applyBorder="1" applyAlignment="1">
      <alignment horizontal="center" vertical="center" wrapText="1"/>
    </xf>
    <xf numFmtId="1" fontId="0" fillId="0" borderId="66" xfId="0" applyNumberFormat="1" applyFont="1" applyFill="1" applyBorder="1" applyAlignment="1">
      <alignment horizontal="center" vertical="center" wrapText="1"/>
    </xf>
    <xf numFmtId="49" fontId="0" fillId="0" borderId="101" xfId="0" applyNumberFormat="1" applyFont="1" applyFill="1" applyBorder="1" applyAlignment="1">
      <alignment horizontal="center" vertical="center" wrapText="1"/>
    </xf>
    <xf numFmtId="49" fontId="0" fillId="0" borderId="102" xfId="0" applyNumberFormat="1" applyFont="1" applyFill="1" applyBorder="1" applyAlignment="1">
      <alignment horizontal="center" vertical="center" wrapText="1"/>
    </xf>
    <xf numFmtId="9" fontId="0" fillId="0" borderId="102" xfId="0" applyNumberFormat="1" applyFont="1" applyFill="1" applyBorder="1" applyAlignment="1">
      <alignment horizontal="center" vertical="center" wrapText="1"/>
    </xf>
    <xf numFmtId="9" fontId="0" fillId="0" borderId="103" xfId="0" applyNumberFormat="1" applyFont="1" applyFill="1" applyBorder="1" applyAlignment="1">
      <alignment horizontal="center" vertical="center" wrapText="1"/>
    </xf>
    <xf numFmtId="49" fontId="0" fillId="0" borderId="49" xfId="0" applyNumberFormat="1" applyFont="1" applyFill="1" applyBorder="1" applyAlignment="1">
      <alignment horizontal="center" vertical="center" wrapText="1"/>
    </xf>
    <xf numFmtId="0" fontId="0" fillId="0" borderId="49" xfId="0" applyFont="1" applyFill="1" applyBorder="1" applyAlignment="1">
      <alignment horizontal="center" vertical="center" wrapText="1"/>
    </xf>
    <xf numFmtId="9" fontId="0" fillId="0" borderId="7" xfId="0" applyNumberFormat="1" applyFont="1" applyFill="1" applyBorder="1" applyAlignment="1">
      <alignment horizontal="center" vertical="center" wrapText="1"/>
    </xf>
    <xf numFmtId="9" fontId="0" fillId="0" borderId="104" xfId="0" applyNumberFormat="1" applyFont="1" applyFill="1" applyBorder="1" applyAlignment="1">
      <alignment horizontal="center" vertical="center" wrapText="1"/>
    </xf>
    <xf numFmtId="49" fontId="0" fillId="0" borderId="61" xfId="0" applyNumberFormat="1" applyFont="1" applyFill="1" applyBorder="1" applyAlignment="1">
      <alignment horizontal="center" vertical="center" wrapText="1"/>
    </xf>
    <xf numFmtId="9" fontId="0" fillId="0" borderId="32" xfId="0" applyNumberFormat="1" applyFont="1" applyFill="1" applyBorder="1" applyAlignment="1">
      <alignment horizontal="center" vertical="center" wrapText="1"/>
    </xf>
    <xf numFmtId="49" fontId="0" fillId="0" borderId="92" xfId="0" applyNumberFormat="1" applyFont="1" applyFill="1" applyBorder="1" applyAlignment="1">
      <alignment horizontal="center" vertical="center" wrapText="1"/>
    </xf>
    <xf numFmtId="49" fontId="0" fillId="0" borderId="54" xfId="0" applyNumberFormat="1" applyFont="1" applyFill="1" applyBorder="1" applyAlignment="1">
      <alignment horizontal="center" vertical="center" wrapText="1"/>
    </xf>
    <xf numFmtId="1" fontId="0" fillId="0" borderId="54" xfId="0" applyNumberFormat="1" applyFont="1" applyFill="1" applyBorder="1" applyAlignment="1">
      <alignment horizontal="center" vertical="center" wrapText="1"/>
    </xf>
    <xf numFmtId="49" fontId="0" fillId="0" borderId="45" xfId="0" applyNumberFormat="1" applyFont="1" applyFill="1" applyBorder="1" applyAlignment="1">
      <alignment horizontal="center" vertical="center" wrapText="1"/>
    </xf>
    <xf numFmtId="9" fontId="0" fillId="0" borderId="49" xfId="0" applyNumberFormat="1" applyFont="1" applyFill="1" applyBorder="1" applyAlignment="1">
      <alignment horizontal="center" vertical="center" wrapText="1"/>
    </xf>
    <xf numFmtId="9" fontId="0" fillId="0" borderId="108" xfId="0" applyNumberFormat="1" applyFont="1" applyFill="1" applyBorder="1" applyAlignment="1">
      <alignment horizontal="center" vertical="center" wrapText="1"/>
    </xf>
    <xf numFmtId="49" fontId="0" fillId="0" borderId="38" xfId="0" applyNumberFormat="1" applyFont="1" applyFill="1" applyBorder="1" applyAlignment="1">
      <alignment horizontal="center" vertical="center"/>
    </xf>
    <xf numFmtId="9" fontId="0" fillId="0" borderId="30" xfId="0" applyNumberFormat="1" applyFont="1" applyFill="1" applyBorder="1" applyAlignment="1">
      <alignment horizontal="center" vertical="center" wrapText="1"/>
    </xf>
    <xf numFmtId="49" fontId="0" fillId="0" borderId="105" xfId="0" applyNumberFormat="1" applyFont="1" applyFill="1" applyBorder="1" applyAlignment="1">
      <alignment horizontal="center" vertical="center" wrapText="1"/>
    </xf>
    <xf numFmtId="49" fontId="0" fillId="0" borderId="106" xfId="0" applyNumberFormat="1" applyFont="1" applyFill="1" applyBorder="1" applyAlignment="1">
      <alignment horizontal="center" vertical="center" wrapText="1"/>
    </xf>
    <xf numFmtId="9" fontId="0" fillId="0" borderId="106" xfId="0" applyNumberFormat="1" applyFont="1" applyFill="1" applyBorder="1" applyAlignment="1">
      <alignment horizontal="center" vertical="center" wrapText="1"/>
    </xf>
    <xf numFmtId="9" fontId="0" fillId="0" borderId="107" xfId="0" applyNumberFormat="1" applyFont="1" applyFill="1" applyBorder="1" applyAlignment="1">
      <alignment horizontal="center" vertical="center" wrapText="1"/>
    </xf>
    <xf numFmtId="0" fontId="0" fillId="66" borderId="49" xfId="0" applyFont="1" applyFill="1" applyBorder="1" applyAlignment="1">
      <alignment horizontal="center"/>
    </xf>
    <xf numFmtId="0" fontId="0" fillId="66" borderId="69" xfId="0" applyFont="1" applyFill="1" applyBorder="1" applyAlignment="1">
      <alignment horizontal="center"/>
    </xf>
    <xf numFmtId="0" fontId="0" fillId="0" borderId="0" xfId="0" applyFont="1"/>
    <xf numFmtId="0" fontId="0" fillId="66" borderId="49" xfId="0" applyFont="1" applyFill="1" applyBorder="1" applyAlignment="1">
      <alignment horizontal="center" vertical="center"/>
    </xf>
    <xf numFmtId="49" fontId="0" fillId="60" borderId="49" xfId="0" applyNumberFormat="1" applyFont="1" applyFill="1" applyBorder="1" applyAlignment="1">
      <alignment horizontal="center" vertical="center"/>
    </xf>
    <xf numFmtId="0" fontId="0" fillId="60" borderId="73" xfId="0" applyFont="1" applyFill="1" applyBorder="1"/>
    <xf numFmtId="0" fontId="0" fillId="60" borderId="73" xfId="0" applyFont="1" applyFill="1" applyBorder="1" applyAlignment="1">
      <alignment horizontal="center"/>
    </xf>
    <xf numFmtId="0" fontId="0" fillId="60" borderId="0" xfId="0" applyFont="1" applyFill="1" applyAlignment="1">
      <alignment horizontal="right"/>
    </xf>
    <xf numFmtId="0" fontId="0" fillId="66" borderId="71" xfId="105" applyFont="1" applyFill="1" applyBorder="1" applyAlignment="1">
      <alignment horizontal="center" vertical="center"/>
    </xf>
    <xf numFmtId="0" fontId="0" fillId="8" borderId="7" xfId="0" applyFont="1" applyFill="1" applyBorder="1" applyAlignment="1">
      <alignment horizontal="center" vertical="center"/>
    </xf>
    <xf numFmtId="0" fontId="27" fillId="0" borderId="8" xfId="0" applyFont="1" applyFill="1" applyBorder="1" applyAlignment="1">
      <alignment horizontal="center" vertical="center" wrapText="1"/>
    </xf>
    <xf numFmtId="49" fontId="26" fillId="30" borderId="7" xfId="0" applyNumberFormat="1" applyFont="1" applyFill="1" applyBorder="1" applyAlignment="1">
      <alignment horizontal="center" vertical="center"/>
    </xf>
    <xf numFmtId="49" fontId="26" fillId="0" borderId="7" xfId="0" applyNumberFormat="1" applyFont="1" applyFill="1" applyBorder="1" applyAlignment="1">
      <alignment horizontal="center" vertical="center"/>
    </xf>
    <xf numFmtId="49" fontId="71" fillId="0" borderId="49" xfId="107" applyNumberFormat="1" applyFont="1" applyFill="1" applyBorder="1" applyAlignment="1">
      <alignment horizontal="center" vertical="center" wrapText="1"/>
    </xf>
    <xf numFmtId="0" fontId="71" fillId="0" borderId="49" xfId="107" applyFont="1" applyFill="1" applyBorder="1" applyAlignment="1">
      <alignment horizontal="center" vertical="center" wrapText="1"/>
    </xf>
    <xf numFmtId="167" fontId="71" fillId="0" borderId="49" xfId="107" applyNumberFormat="1" applyFont="1" applyFill="1" applyBorder="1" applyAlignment="1">
      <alignment horizontal="center" vertical="center" wrapText="1" shrinkToFit="1"/>
    </xf>
    <xf numFmtId="49" fontId="71" fillId="0" borderId="49" xfId="107" applyNumberFormat="1" applyFont="1" applyFill="1" applyBorder="1" applyAlignment="1">
      <alignment horizontal="center" vertical="center" wrapText="1" shrinkToFit="1"/>
    </xf>
    <xf numFmtId="0" fontId="42" fillId="0" borderId="49" xfId="0" applyFont="1" applyFill="1" applyBorder="1" applyAlignment="1">
      <alignment horizontal="center" vertical="center"/>
    </xf>
    <xf numFmtId="0" fontId="42" fillId="30" borderId="49" xfId="0" applyFont="1" applyFill="1" applyBorder="1" applyAlignment="1">
      <alignment horizontal="center" vertical="center"/>
    </xf>
    <xf numFmtId="0" fontId="42" fillId="0" borderId="49" xfId="0" applyFont="1" applyBorder="1" applyAlignment="1">
      <alignment horizontal="center" vertical="center"/>
    </xf>
    <xf numFmtId="0" fontId="42" fillId="0" borderId="58" xfId="0" applyFont="1" applyFill="1" applyBorder="1" applyAlignment="1">
      <alignment horizontal="center" vertical="center"/>
    </xf>
    <xf numFmtId="0" fontId="42" fillId="0" borderId="58" xfId="0" applyFont="1" applyBorder="1" applyAlignment="1">
      <alignment horizontal="center" vertical="center"/>
    </xf>
    <xf numFmtId="0" fontId="42" fillId="0" borderId="49" xfId="0" applyFont="1" applyBorder="1" applyAlignment="1">
      <alignment vertical="center"/>
    </xf>
    <xf numFmtId="0" fontId="42" fillId="0" borderId="49" xfId="0" applyFont="1" applyFill="1" applyBorder="1" applyAlignment="1">
      <alignment vertical="center"/>
    </xf>
    <xf numFmtId="0" fontId="0" fillId="66" borderId="49" xfId="0" applyFont="1" applyFill="1" applyBorder="1" applyAlignment="1">
      <alignment horizontal="center"/>
    </xf>
    <xf numFmtId="0" fontId="0" fillId="66" borderId="49" xfId="0" applyFont="1" applyFill="1" applyBorder="1" applyAlignment="1">
      <alignment horizontal="center" vertical="center"/>
    </xf>
    <xf numFmtId="0" fontId="35" fillId="60" borderId="49" xfId="0" applyFont="1" applyFill="1" applyBorder="1" applyAlignment="1">
      <alignment horizontal="center" vertical="center"/>
    </xf>
    <xf numFmtId="0" fontId="0" fillId="0" borderId="0" xfId="0" applyFont="1"/>
    <xf numFmtId="49" fontId="35" fillId="60" borderId="49" xfId="0" applyNumberFormat="1" applyFont="1" applyFill="1" applyBorder="1" applyAlignment="1">
      <alignment horizontal="center" vertical="center"/>
    </xf>
    <xf numFmtId="49" fontId="0" fillId="60" borderId="49" xfId="0" applyNumberFormat="1" applyFont="1" applyFill="1" applyBorder="1" applyAlignment="1">
      <alignment horizontal="center" vertical="center"/>
    </xf>
    <xf numFmtId="0" fontId="65" fillId="60" borderId="0" xfId="0" applyFont="1" applyFill="1" applyBorder="1"/>
    <xf numFmtId="0" fontId="65" fillId="69" borderId="0" xfId="0" applyFont="1" applyFill="1"/>
    <xf numFmtId="0" fontId="0" fillId="60" borderId="49" xfId="105" applyFont="1" applyFill="1" applyBorder="1" applyAlignment="1">
      <alignment horizontal="center" vertical="center"/>
    </xf>
    <xf numFmtId="0" fontId="0" fillId="60" borderId="49" xfId="104" applyFont="1" applyFill="1" applyBorder="1" applyAlignment="1">
      <alignment horizontal="center" vertical="center"/>
    </xf>
    <xf numFmtId="0" fontId="0" fillId="60" borderId="49" xfId="106" applyFont="1" applyFill="1" applyBorder="1" applyAlignment="1">
      <alignment horizontal="center" vertical="center"/>
    </xf>
    <xf numFmtId="2" fontId="0" fillId="66" borderId="49" xfId="0" applyNumberFormat="1" applyFont="1" applyFill="1" applyBorder="1" applyAlignment="1">
      <alignment horizontal="center" vertical="center"/>
    </xf>
    <xf numFmtId="0" fontId="30" fillId="0" borderId="24" xfId="0" applyFont="1" applyFill="1" applyBorder="1" applyAlignment="1">
      <alignment horizontal="center" vertical="center"/>
    </xf>
    <xf numFmtId="0" fontId="27" fillId="60" borderId="49" xfId="0" applyFont="1" applyFill="1" applyBorder="1" applyAlignment="1">
      <alignment horizontal="center" vertical="center" wrapText="1"/>
    </xf>
    <xf numFmtId="49" fontId="27" fillId="64" borderId="49" xfId="0" applyNumberFormat="1" applyFont="1" applyFill="1" applyBorder="1" applyAlignment="1">
      <alignment horizontal="center" vertical="center"/>
    </xf>
    <xf numFmtId="2" fontId="0" fillId="60" borderId="49" xfId="0" applyNumberFormat="1" applyFont="1" applyFill="1" applyBorder="1" applyAlignment="1">
      <alignment horizontal="center" vertical="center"/>
    </xf>
    <xf numFmtId="165" fontId="29" fillId="0" borderId="0" xfId="0" applyNumberFormat="1" applyFont="1" applyFill="1" applyBorder="1" applyAlignment="1">
      <alignment vertical="center"/>
    </xf>
    <xf numFmtId="165" fontId="27" fillId="60" borderId="49" xfId="0" applyNumberFormat="1" applyFont="1" applyFill="1" applyBorder="1" applyAlignment="1">
      <alignment horizontal="center" vertical="center" wrapText="1"/>
    </xf>
    <xf numFmtId="165" fontId="0" fillId="60" borderId="49" xfId="0" applyNumberFormat="1" applyFont="1" applyFill="1" applyBorder="1" applyAlignment="1">
      <alignment horizontal="center" vertical="center"/>
    </xf>
    <xf numFmtId="0" fontId="29" fillId="60" borderId="49" xfId="0" applyFont="1" applyFill="1" applyBorder="1" applyAlignment="1">
      <alignment vertical="center"/>
    </xf>
    <xf numFmtId="0" fontId="29" fillId="60" borderId="49" xfId="0" applyFont="1" applyFill="1" applyBorder="1" applyAlignment="1">
      <alignment vertical="center" wrapText="1"/>
    </xf>
    <xf numFmtId="0" fontId="27" fillId="60" borderId="49" xfId="0" applyFont="1" applyFill="1" applyBorder="1" applyAlignment="1">
      <alignment horizontal="center" vertical="center"/>
    </xf>
    <xf numFmtId="0" fontId="27" fillId="66" borderId="49" xfId="0" applyFont="1" applyFill="1" applyBorder="1" applyAlignment="1">
      <alignment horizontal="center" vertical="center" wrapText="1"/>
    </xf>
    <xf numFmtId="1" fontId="27" fillId="66" borderId="49" xfId="0" applyNumberFormat="1" applyFont="1" applyFill="1" applyBorder="1" applyAlignment="1">
      <alignment horizontal="center" vertical="center" wrapText="1"/>
    </xf>
    <xf numFmtId="1" fontId="32" fillId="66" borderId="49" xfId="0" applyNumberFormat="1" applyFont="1" applyFill="1" applyBorder="1" applyAlignment="1">
      <alignment horizontal="center" vertical="center"/>
    </xf>
    <xf numFmtId="2" fontId="29" fillId="60" borderId="49" xfId="0" applyNumberFormat="1" applyFont="1" applyFill="1" applyBorder="1" applyAlignment="1">
      <alignment vertical="center" wrapText="1"/>
    </xf>
    <xf numFmtId="2" fontId="27" fillId="66" borderId="49" xfId="0" applyNumberFormat="1" applyFont="1" applyFill="1" applyBorder="1" applyAlignment="1">
      <alignment horizontal="center" vertical="center" wrapText="1"/>
    </xf>
    <xf numFmtId="2" fontId="32" fillId="66" borderId="49" xfId="0" applyNumberFormat="1" applyFont="1" applyFill="1" applyBorder="1" applyAlignment="1">
      <alignment horizontal="center" vertical="center" wrapText="1"/>
    </xf>
    <xf numFmtId="2" fontId="0" fillId="60" borderId="0" xfId="0" applyNumberFormat="1" applyFill="1" applyBorder="1" applyAlignment="1">
      <alignment horizontal="center" vertical="center" wrapText="1"/>
    </xf>
    <xf numFmtId="2" fontId="0" fillId="60" borderId="0" xfId="0" applyNumberFormat="1" applyFont="1" applyFill="1" applyBorder="1" applyAlignment="1">
      <alignment horizontal="center" vertical="center" wrapText="1"/>
    </xf>
    <xf numFmtId="2" fontId="0" fillId="60" borderId="0" xfId="0" applyNumberFormat="1" applyFill="1" applyBorder="1" applyAlignment="1">
      <alignment wrapText="1"/>
    </xf>
    <xf numFmtId="2" fontId="0" fillId="60" borderId="0" xfId="0" applyNumberFormat="1" applyFill="1" applyAlignment="1">
      <alignment wrapText="1"/>
    </xf>
    <xf numFmtId="0" fontId="0" fillId="66" borderId="49" xfId="0" applyFont="1" applyFill="1" applyBorder="1" applyAlignment="1">
      <alignment horizontal="center"/>
    </xf>
    <xf numFmtId="0" fontId="0" fillId="0" borderId="0" xfId="0" applyFont="1"/>
    <xf numFmtId="0" fontId="54" fillId="60" borderId="49" xfId="0" applyFont="1" applyFill="1" applyBorder="1" applyAlignment="1">
      <alignment horizontal="center" vertical="center"/>
    </xf>
    <xf numFmtId="0" fontId="54" fillId="66" borderId="49" xfId="0" applyFont="1" applyFill="1" applyBorder="1" applyAlignment="1">
      <alignment horizontal="center" vertical="center"/>
    </xf>
    <xf numFmtId="0" fontId="54" fillId="66" borderId="49" xfId="0" applyFont="1" applyFill="1" applyBorder="1" applyAlignment="1">
      <alignment horizontal="center"/>
    </xf>
    <xf numFmtId="0" fontId="54" fillId="66" borderId="71" xfId="0" applyFont="1" applyFill="1" applyBorder="1" applyAlignment="1">
      <alignment horizontal="center"/>
    </xf>
    <xf numFmtId="0" fontId="54" fillId="64" borderId="49" xfId="0" applyFont="1" applyFill="1" applyBorder="1" applyAlignment="1">
      <alignment horizontal="center" vertical="center"/>
    </xf>
    <xf numFmtId="0" fontId="54" fillId="64" borderId="68" xfId="0" applyFont="1" applyFill="1" applyBorder="1" applyAlignment="1">
      <alignment horizontal="center" vertical="center"/>
    </xf>
    <xf numFmtId="0" fontId="54" fillId="8" borderId="7" xfId="0" applyFont="1" applyFill="1" applyBorder="1" applyAlignment="1">
      <alignment horizontal="center" vertical="center"/>
    </xf>
    <xf numFmtId="0" fontId="54" fillId="66" borderId="49" xfId="105" applyFont="1" applyFill="1" applyBorder="1" applyAlignment="1">
      <alignment horizontal="center" vertical="center"/>
    </xf>
    <xf numFmtId="0" fontId="73" fillId="66" borderId="49" xfId="0" applyFont="1" applyFill="1" applyBorder="1" applyAlignment="1">
      <alignment horizontal="center"/>
    </xf>
    <xf numFmtId="0" fontId="54" fillId="66" borderId="49" xfId="104" applyFont="1" applyFill="1" applyBorder="1" applyAlignment="1">
      <alignment horizontal="center" vertical="center"/>
    </xf>
    <xf numFmtId="0" fontId="54" fillId="66" borderId="71" xfId="105" applyFont="1" applyFill="1" applyBorder="1" applyAlignment="1">
      <alignment horizontal="center" vertical="center"/>
    </xf>
    <xf numFmtId="0" fontId="54" fillId="64" borderId="69" xfId="0" applyFont="1" applyFill="1" applyBorder="1" applyAlignment="1">
      <alignment horizontal="center"/>
    </xf>
    <xf numFmtId="0" fontId="60" fillId="60" borderId="49" xfId="0" applyFont="1" applyFill="1" applyBorder="1" applyAlignment="1">
      <alignment horizontal="center" vertical="center"/>
    </xf>
    <xf numFmtId="49" fontId="60" fillId="60" borderId="49" xfId="0" applyNumberFormat="1" applyFont="1" applyFill="1" applyBorder="1" applyAlignment="1">
      <alignment horizontal="center" vertical="center"/>
    </xf>
    <xf numFmtId="0" fontId="60" fillId="60" borderId="49" xfId="104" applyFont="1" applyFill="1" applyBorder="1" applyAlignment="1">
      <alignment horizontal="center" vertical="center"/>
    </xf>
    <xf numFmtId="0" fontId="60" fillId="60" borderId="49" xfId="104" applyFont="1" applyFill="1" applyBorder="1" applyAlignment="1">
      <alignment horizontal="center" vertical="center" wrapText="1"/>
    </xf>
    <xf numFmtId="0" fontId="60" fillId="60" borderId="49" xfId="0" applyFont="1" applyFill="1" applyBorder="1" applyAlignment="1">
      <alignment horizontal="center" vertical="center" wrapText="1"/>
    </xf>
    <xf numFmtId="10" fontId="60" fillId="60" borderId="49" xfId="0" applyNumberFormat="1" applyFont="1" applyFill="1" applyBorder="1" applyAlignment="1">
      <alignment horizontal="center" vertical="center"/>
    </xf>
    <xf numFmtId="2" fontId="60" fillId="66" borderId="49" xfId="0" applyNumberFormat="1" applyFont="1" applyFill="1" applyBorder="1" applyAlignment="1">
      <alignment horizontal="center" vertical="center" wrapText="1"/>
    </xf>
    <xf numFmtId="0" fontId="60" fillId="66" borderId="49" xfId="0" applyFont="1" applyFill="1" applyBorder="1" applyAlignment="1">
      <alignment horizontal="center" vertical="center"/>
    </xf>
    <xf numFmtId="1" fontId="60" fillId="66" borderId="49" xfId="0" applyNumberFormat="1" applyFont="1" applyFill="1" applyBorder="1" applyAlignment="1">
      <alignment horizontal="center" vertical="center"/>
    </xf>
    <xf numFmtId="9" fontId="54" fillId="60" borderId="0" xfId="0" applyNumberFormat="1" applyFont="1" applyFill="1" applyBorder="1" applyAlignment="1">
      <alignment horizontal="center" vertical="center"/>
    </xf>
    <xf numFmtId="0" fontId="54" fillId="60" borderId="0" xfId="0" applyFont="1" applyFill="1" applyBorder="1" applyAlignment="1">
      <alignment horizontal="center" vertical="center"/>
    </xf>
    <xf numFmtId="0" fontId="54" fillId="69" borderId="0" xfId="0" applyFont="1" applyFill="1" applyBorder="1" applyAlignment="1">
      <alignment horizontal="center" vertical="center"/>
    </xf>
    <xf numFmtId="0" fontId="60" fillId="66" borderId="49" xfId="0" applyFont="1" applyFill="1" applyBorder="1" applyAlignment="1">
      <alignment horizontal="center" vertical="center" wrapText="1"/>
    </xf>
    <xf numFmtId="0" fontId="54" fillId="60" borderId="0" xfId="0" applyFont="1" applyFill="1"/>
    <xf numFmtId="0" fontId="54" fillId="60" borderId="0" xfId="0" applyFont="1" applyFill="1" applyBorder="1"/>
    <xf numFmtId="0" fontId="60" fillId="60" borderId="49" xfId="105" applyFont="1" applyFill="1" applyBorder="1" applyAlignment="1">
      <alignment horizontal="center" vertical="center"/>
    </xf>
    <xf numFmtId="0" fontId="54" fillId="69" borderId="0" xfId="0" applyFont="1" applyFill="1"/>
    <xf numFmtId="0" fontId="60" fillId="60" borderId="0" xfId="0" applyFont="1" applyFill="1" applyBorder="1" applyAlignment="1">
      <alignment horizontal="center" vertical="center"/>
    </xf>
    <xf numFmtId="49" fontId="60" fillId="60" borderId="49" xfId="0" applyNumberFormat="1" applyFont="1" applyFill="1" applyBorder="1" applyAlignment="1">
      <alignment horizontal="center" vertical="center" wrapText="1"/>
    </xf>
    <xf numFmtId="0" fontId="54" fillId="69" borderId="0" xfId="0" applyFont="1" applyFill="1" applyBorder="1"/>
    <xf numFmtId="0" fontId="31" fillId="0" borderId="7" xfId="0" applyFont="1" applyFill="1" applyBorder="1" applyAlignment="1">
      <alignment horizontal="center" vertical="center"/>
    </xf>
    <xf numFmtId="0" fontId="27" fillId="0" borderId="49" xfId="0" applyFont="1" applyFill="1" applyBorder="1" applyAlignment="1">
      <alignment horizontal="center" vertical="center" wrapText="1"/>
    </xf>
    <xf numFmtId="0" fontId="0" fillId="0" borderId="0" xfId="0" applyFont="1"/>
    <xf numFmtId="0" fontId="27" fillId="0" borderId="49" xfId="0" applyFont="1" applyFill="1" applyBorder="1" applyAlignment="1">
      <alignment horizontal="center" vertical="center" wrapText="1"/>
    </xf>
    <xf numFmtId="49" fontId="29" fillId="0" borderId="0" xfId="114" applyNumberFormat="1" applyFont="1" applyFill="1" applyBorder="1" applyAlignment="1">
      <alignment vertical="center"/>
    </xf>
    <xf numFmtId="0" fontId="30" fillId="0" borderId="13" xfId="114" applyFont="1" applyFill="1" applyBorder="1" applyAlignment="1">
      <alignment horizontal="left" vertical="center"/>
    </xf>
    <xf numFmtId="49" fontId="27" fillId="0" borderId="13" xfId="114" applyNumberFormat="1" applyFont="1" applyFill="1" applyBorder="1" applyAlignment="1">
      <alignment horizontal="center" vertical="center"/>
    </xf>
    <xf numFmtId="49" fontId="29" fillId="0" borderId="16" xfId="114" applyNumberFormat="1" applyFont="1" applyFill="1" applyBorder="1" applyAlignment="1">
      <alignment vertical="center"/>
    </xf>
    <xf numFmtId="0" fontId="27" fillId="8" borderId="13" xfId="114" applyNumberFormat="1" applyFont="1" applyFill="1" applyBorder="1" applyAlignment="1">
      <alignment horizontal="center" vertical="center"/>
    </xf>
    <xf numFmtId="49" fontId="27" fillId="0" borderId="8" xfId="114" applyNumberFormat="1" applyFont="1" applyFill="1" applyBorder="1" applyAlignment="1">
      <alignment horizontal="center" vertical="center"/>
    </xf>
    <xf numFmtId="49" fontId="27" fillId="0" borderId="8" xfId="114" applyNumberFormat="1" applyFont="1" applyFill="1" applyBorder="1" applyAlignment="1">
      <alignment vertical="center"/>
    </xf>
    <xf numFmtId="49" fontId="27" fillId="0" borderId="51" xfId="114" applyNumberFormat="1" applyFont="1" applyFill="1" applyBorder="1" applyAlignment="1">
      <alignment vertical="center"/>
    </xf>
    <xf numFmtId="49" fontId="27" fillId="0" borderId="8" xfId="114" applyNumberFormat="1" applyFont="1" applyFill="1" applyBorder="1" applyAlignment="1">
      <alignment horizontal="center" vertical="center" wrapText="1"/>
    </xf>
    <xf numFmtId="49" fontId="31" fillId="0" borderId="45" xfId="114" applyNumberFormat="1" applyFont="1" applyFill="1" applyBorder="1" applyAlignment="1">
      <alignment vertical="center" wrapText="1"/>
    </xf>
    <xf numFmtId="49" fontId="31" fillId="0" borderId="53" xfId="114" applyNumberFormat="1" applyFont="1" applyFill="1" applyBorder="1" applyAlignment="1">
      <alignment vertical="center"/>
    </xf>
    <xf numFmtId="49" fontId="31" fillId="0" borderId="14" xfId="114" applyNumberFormat="1" applyFont="1" applyFill="1" applyBorder="1" applyAlignment="1">
      <alignment vertical="center"/>
    </xf>
    <xf numFmtId="0" fontId="31" fillId="0" borderId="7" xfId="114" applyNumberFormat="1" applyFont="1" applyFill="1" applyBorder="1" applyAlignment="1">
      <alignment horizontal="center" vertical="center"/>
    </xf>
    <xf numFmtId="0" fontId="42" fillId="0" borderId="7" xfId="114" applyNumberFormat="1" applyFont="1" applyFill="1" applyBorder="1" applyAlignment="1">
      <alignment horizontal="center" vertical="center"/>
    </xf>
    <xf numFmtId="0" fontId="42" fillId="0" borderId="37" xfId="114" applyNumberFormat="1" applyFont="1" applyFill="1" applyBorder="1" applyAlignment="1">
      <alignment horizontal="center" vertical="center"/>
    </xf>
    <xf numFmtId="9" fontId="31" fillId="0" borderId="7" xfId="114" applyNumberFormat="1" applyFont="1" applyFill="1" applyBorder="1" applyAlignment="1">
      <alignment horizontal="center" vertical="center" wrapText="1"/>
    </xf>
    <xf numFmtId="49" fontId="31" fillId="0" borderId="37" xfId="114" applyNumberFormat="1" applyFont="1" applyFill="1" applyBorder="1" applyAlignment="1">
      <alignment horizontal="center" vertical="center" wrapText="1"/>
    </xf>
    <xf numFmtId="49" fontId="31" fillId="69" borderId="53" xfId="114" applyNumberFormat="1" applyFont="1" applyFill="1" applyBorder="1" applyAlignment="1">
      <alignment vertical="center"/>
    </xf>
    <xf numFmtId="1" fontId="42" fillId="0" borderId="37" xfId="114" applyNumberFormat="1" applyFont="1" applyFill="1" applyBorder="1" applyAlignment="1">
      <alignment horizontal="center" vertical="center"/>
    </xf>
    <xf numFmtId="49" fontId="31" fillId="0" borderId="49" xfId="114" applyNumberFormat="1" applyFont="1" applyFill="1" applyBorder="1" applyAlignment="1">
      <alignment vertical="center"/>
    </xf>
    <xf numFmtId="49" fontId="31" fillId="69" borderId="49" xfId="114" applyNumberFormat="1" applyFont="1" applyFill="1" applyBorder="1" applyAlignment="1">
      <alignment vertical="center"/>
    </xf>
    <xf numFmtId="0" fontId="3" fillId="26" borderId="7" xfId="114" applyNumberFormat="1" applyFont="1" applyFill="1" applyBorder="1" applyAlignment="1">
      <alignment horizontal="center" vertical="center"/>
    </xf>
    <xf numFmtId="0" fontId="0" fillId="69" borderId="7" xfId="0" applyFont="1" applyFill="1" applyBorder="1" applyAlignment="1">
      <alignment horizontal="center" vertical="center"/>
    </xf>
    <xf numFmtId="49" fontId="31" fillId="69" borderId="45" xfId="114" applyNumberFormat="1" applyFont="1" applyFill="1" applyBorder="1" applyAlignment="1">
      <alignment vertical="center" wrapText="1"/>
    </xf>
    <xf numFmtId="49" fontId="31" fillId="69" borderId="14" xfId="114" applyNumberFormat="1" applyFont="1" applyFill="1" applyBorder="1" applyAlignment="1">
      <alignment vertical="center"/>
    </xf>
    <xf numFmtId="0" fontId="31" fillId="69" borderId="7" xfId="114" applyNumberFormat="1" applyFont="1" applyFill="1" applyBorder="1" applyAlignment="1">
      <alignment horizontal="center" vertical="center"/>
    </xf>
    <xf numFmtId="0" fontId="3" fillId="70" borderId="7" xfId="114" applyNumberFormat="1" applyFont="1" applyFill="1" applyBorder="1" applyAlignment="1">
      <alignment horizontal="center" vertical="center"/>
    </xf>
    <xf numFmtId="9" fontId="31" fillId="69" borderId="7" xfId="114" applyNumberFormat="1" applyFont="1" applyFill="1" applyBorder="1" applyAlignment="1">
      <alignment horizontal="center" vertical="center" wrapText="1"/>
    </xf>
    <xf numFmtId="49" fontId="31" fillId="69" borderId="37" xfId="114" applyNumberFormat="1" applyFont="1" applyFill="1" applyBorder="1" applyAlignment="1">
      <alignment horizontal="center" vertical="center" wrapText="1"/>
    </xf>
    <xf numFmtId="0" fontId="0" fillId="71" borderId="7" xfId="0" applyFont="1" applyFill="1" applyBorder="1" applyAlignment="1">
      <alignment horizontal="center" vertical="center"/>
    </xf>
    <xf numFmtId="9" fontId="0" fillId="71" borderId="7" xfId="0" applyNumberFormat="1" applyFont="1" applyFill="1" applyBorder="1" applyAlignment="1">
      <alignment horizontal="center" vertical="center"/>
    </xf>
    <xf numFmtId="9" fontId="0" fillId="71" borderId="37" xfId="0" applyNumberFormat="1" applyFont="1" applyFill="1" applyBorder="1" applyAlignment="1">
      <alignment horizontal="center" vertical="center"/>
    </xf>
    <xf numFmtId="49" fontId="32" fillId="0" borderId="0" xfId="114" applyNumberFormat="1" applyFont="1" applyFill="1" applyBorder="1" applyAlignment="1">
      <alignment horizontal="left" vertical="center"/>
    </xf>
    <xf numFmtId="49" fontId="3" fillId="0" borderId="0" xfId="114" applyNumberFormat="1" applyFont="1" applyFill="1" applyBorder="1" applyAlignment="1">
      <alignment horizontal="left" vertical="center"/>
    </xf>
    <xf numFmtId="49" fontId="31" fillId="0" borderId="0" xfId="114" applyNumberFormat="1" applyFont="1" applyFill="1" applyBorder="1" applyAlignment="1">
      <alignment vertical="center"/>
    </xf>
    <xf numFmtId="0" fontId="29" fillId="0" borderId="49" xfId="0" applyFont="1" applyFill="1" applyBorder="1" applyAlignment="1">
      <alignment vertical="center"/>
    </xf>
    <xf numFmtId="0" fontId="32" fillId="0" borderId="49" xfId="0" applyFont="1" applyFill="1" applyBorder="1" applyAlignment="1">
      <alignment horizontal="center" vertical="center"/>
    </xf>
    <xf numFmtId="0" fontId="60" fillId="0" borderId="49" xfId="0" applyFont="1" applyFill="1" applyBorder="1" applyAlignment="1">
      <alignment horizontal="center" vertical="center"/>
    </xf>
    <xf numFmtId="49" fontId="0" fillId="0" borderId="0" xfId="0" applyNumberFormat="1" applyFill="1" applyBorder="1" applyAlignment="1" applyProtection="1">
      <alignment horizontal="center" vertical="center"/>
      <protection locked="0"/>
    </xf>
    <xf numFmtId="49" fontId="27" fillId="0" borderId="78" xfId="0" applyNumberFormat="1" applyFont="1" applyFill="1" applyBorder="1" applyAlignment="1">
      <alignment horizontal="center" vertical="center"/>
    </xf>
    <xf numFmtId="49" fontId="27" fillId="0" borderId="79" xfId="0" applyNumberFormat="1" applyFont="1" applyFill="1" applyBorder="1" applyAlignment="1">
      <alignment horizontal="center" vertical="center"/>
    </xf>
    <xf numFmtId="49" fontId="27" fillId="0" borderId="80" xfId="0" applyNumberFormat="1" applyFont="1" applyFill="1" applyBorder="1" applyAlignment="1">
      <alignment horizontal="center" vertical="center"/>
    </xf>
    <xf numFmtId="0" fontId="0" fillId="0" borderId="54"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27" fillId="0" borderId="77" xfId="0" applyFont="1" applyFill="1" applyBorder="1" applyAlignment="1">
      <alignment horizontal="center" vertical="center"/>
    </xf>
    <xf numFmtId="0" fontId="27" fillId="0" borderId="81"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82" xfId="0" applyFont="1" applyFill="1" applyBorder="1" applyAlignment="1">
      <alignment horizontal="center" vertical="center"/>
    </xf>
    <xf numFmtId="49" fontId="27" fillId="0" borderId="26" xfId="0" applyNumberFormat="1" applyFont="1" applyFill="1" applyBorder="1" applyAlignment="1">
      <alignment horizontal="center" vertical="center"/>
    </xf>
    <xf numFmtId="49" fontId="27" fillId="0" borderId="82" xfId="0" applyNumberFormat="1" applyFont="1" applyFill="1" applyBorder="1" applyAlignment="1">
      <alignment horizontal="center" vertical="center"/>
    </xf>
    <xf numFmtId="0" fontId="31" fillId="0" borderId="7"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0" xfId="0" applyFont="1" applyFill="1" applyBorder="1" applyAlignment="1">
      <alignment horizontal="center" vertical="center"/>
    </xf>
    <xf numFmtId="0" fontId="31" fillId="0" borderId="32" xfId="0" applyFont="1" applyFill="1" applyBorder="1" applyAlignment="1">
      <alignment vertical="center"/>
    </xf>
    <xf numFmtId="0" fontId="31" fillId="0" borderId="30" xfId="0" applyFont="1" applyFill="1" applyBorder="1" applyAlignment="1">
      <alignment vertical="center"/>
    </xf>
    <xf numFmtId="49" fontId="31" fillId="0" borderId="32" xfId="66" applyNumberFormat="1" applyFont="1" applyFill="1" applyBorder="1" applyAlignment="1">
      <alignment horizontal="center" vertical="center" wrapText="1"/>
    </xf>
    <xf numFmtId="49" fontId="31" fillId="0" borderId="30" xfId="66" applyNumberFormat="1" applyFont="1" applyFill="1" applyBorder="1" applyAlignment="1">
      <alignment horizontal="center" vertical="center" wrapText="1"/>
    </xf>
    <xf numFmtId="0" fontId="0" fillId="0" borderId="32" xfId="0" applyFont="1" applyBorder="1" applyAlignment="1">
      <alignment horizontal="center" vertical="center"/>
    </xf>
    <xf numFmtId="0" fontId="0" fillId="0" borderId="30" xfId="0" applyFont="1" applyBorder="1" applyAlignment="1">
      <alignment horizontal="center" vertical="center"/>
    </xf>
    <xf numFmtId="0" fontId="31" fillId="0" borderId="3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0" fillId="8" borderId="43"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43" xfId="0" applyFont="1" applyFill="1" applyBorder="1" applyAlignment="1">
      <alignment horizontal="center" vertical="center"/>
    </xf>
    <xf numFmtId="0" fontId="31" fillId="0" borderId="30" xfId="0" applyFont="1" applyFill="1" applyBorder="1" applyAlignment="1">
      <alignment horizontal="center" vertical="center"/>
    </xf>
    <xf numFmtId="49" fontId="31" fillId="0" borderId="43" xfId="66" applyNumberFormat="1" applyFont="1" applyFill="1" applyBorder="1" applyAlignment="1">
      <alignment horizontal="center" vertical="center" wrapText="1"/>
    </xf>
    <xf numFmtId="0" fontId="0" fillId="0" borderId="43" xfId="0" applyFont="1" applyBorder="1" applyAlignment="1">
      <alignment horizontal="center" vertical="center"/>
    </xf>
    <xf numFmtId="0" fontId="31" fillId="0" borderId="43" xfId="0" applyFont="1" applyFill="1" applyBorder="1" applyAlignment="1">
      <alignment horizontal="center" vertical="center" wrapText="1"/>
    </xf>
    <xf numFmtId="0" fontId="34" fillId="0" borderId="14" xfId="0" applyFont="1" applyBorder="1" applyAlignment="1">
      <alignment horizontal="center" vertical="center"/>
    </xf>
    <xf numFmtId="0" fontId="27" fillId="30" borderId="56" xfId="0" applyFont="1" applyFill="1" applyBorder="1" applyAlignment="1">
      <alignment horizontal="center" vertical="center"/>
    </xf>
    <xf numFmtId="165" fontId="0" fillId="60" borderId="49" xfId="0" applyNumberFormat="1" applyFont="1" applyFill="1" applyBorder="1" applyAlignment="1">
      <alignment horizontal="center" vertical="center"/>
    </xf>
    <xf numFmtId="0" fontId="0" fillId="66" borderId="49" xfId="0" applyFont="1" applyFill="1" applyBorder="1" applyAlignment="1">
      <alignment horizontal="center" vertical="center"/>
    </xf>
    <xf numFmtId="2" fontId="0" fillId="66" borderId="49" xfId="0" applyNumberFormat="1" applyFont="1" applyFill="1" applyBorder="1" applyAlignment="1">
      <alignment horizontal="center"/>
    </xf>
    <xf numFmtId="0" fontId="0" fillId="66" borderId="49" xfId="0" applyFont="1" applyFill="1" applyBorder="1" applyAlignment="1">
      <alignment horizontal="center"/>
    </xf>
    <xf numFmtId="0" fontId="54" fillId="66" borderId="49" xfId="0" applyFont="1" applyFill="1" applyBorder="1" applyAlignment="1">
      <alignment horizontal="center"/>
    </xf>
    <xf numFmtId="0" fontId="0" fillId="60" borderId="49" xfId="0" applyFont="1" applyFill="1" applyBorder="1" applyAlignment="1">
      <alignment horizontal="center" vertical="center"/>
    </xf>
    <xf numFmtId="2" fontId="0" fillId="66" borderId="49" xfId="0" applyNumberFormat="1" applyFont="1" applyFill="1" applyBorder="1" applyAlignment="1">
      <alignment horizontal="center" vertical="center"/>
    </xf>
    <xf numFmtId="9" fontId="0" fillId="66" borderId="49" xfId="0" applyNumberFormat="1" applyFont="1" applyFill="1" applyBorder="1" applyAlignment="1">
      <alignment horizontal="center" vertical="center"/>
    </xf>
    <xf numFmtId="0" fontId="35" fillId="60" borderId="49" xfId="0" applyFont="1" applyFill="1" applyBorder="1" applyAlignment="1">
      <alignment horizontal="center" vertical="center"/>
    </xf>
    <xf numFmtId="0" fontId="0" fillId="60" borderId="49" xfId="0" applyFont="1" applyFill="1" applyBorder="1" applyAlignment="1">
      <alignment horizontal="center"/>
    </xf>
    <xf numFmtId="0" fontId="0" fillId="0" borderId="0" xfId="0" applyFont="1"/>
    <xf numFmtId="165" fontId="0" fillId="0" borderId="0" xfId="0" applyNumberFormat="1" applyFont="1"/>
    <xf numFmtId="49" fontId="35" fillId="60" borderId="49" xfId="0" applyNumberFormat="1" applyFont="1" applyFill="1" applyBorder="1" applyAlignment="1">
      <alignment horizontal="center" vertical="center"/>
    </xf>
    <xf numFmtId="49" fontId="0" fillId="60" borderId="49" xfId="0" applyNumberFormat="1" applyFont="1" applyFill="1" applyBorder="1" applyAlignment="1">
      <alignment horizontal="center" vertical="center"/>
    </xf>
    <xf numFmtId="49" fontId="35" fillId="60" borderId="49" xfId="0" applyNumberFormat="1" applyFont="1" applyFill="1" applyBorder="1" applyAlignment="1">
      <alignment horizontal="center" vertical="center" wrapText="1"/>
    </xf>
    <xf numFmtId="0" fontId="35" fillId="60" borderId="49" xfId="0" applyFont="1" applyFill="1" applyBorder="1" applyAlignment="1">
      <alignment horizontal="center" vertical="center" wrapText="1"/>
    </xf>
    <xf numFmtId="0" fontId="54" fillId="66" borderId="49" xfId="0" applyFont="1" applyFill="1" applyBorder="1" applyAlignment="1">
      <alignment horizontal="center" vertical="center"/>
    </xf>
    <xf numFmtId="10" fontId="0" fillId="66" borderId="49" xfId="0" applyNumberFormat="1" applyFont="1" applyFill="1" applyBorder="1" applyAlignment="1">
      <alignment horizontal="center"/>
    </xf>
    <xf numFmtId="0" fontId="27" fillId="60" borderId="49" xfId="0" applyFont="1" applyFill="1" applyBorder="1" applyAlignment="1">
      <alignment horizontal="center" vertical="center" wrapText="1"/>
    </xf>
    <xf numFmtId="0" fontId="0" fillId="60" borderId="49" xfId="0" applyFont="1" applyFill="1" applyBorder="1"/>
    <xf numFmtId="0" fontId="27" fillId="0" borderId="49" xfId="0" applyFont="1" applyFill="1" applyBorder="1" applyAlignment="1">
      <alignment horizontal="center" vertical="center" wrapText="1"/>
    </xf>
    <xf numFmtId="2" fontId="27" fillId="64" borderId="49" xfId="0" applyNumberFormat="1" applyFont="1" applyFill="1" applyBorder="1" applyAlignment="1">
      <alignment horizontal="center" vertical="center"/>
    </xf>
    <xf numFmtId="0" fontId="27" fillId="64" borderId="65" xfId="0" applyFont="1" applyFill="1" applyBorder="1" applyAlignment="1">
      <alignment horizontal="center" vertical="center" wrapText="1"/>
    </xf>
    <xf numFmtId="0" fontId="27" fillId="64" borderId="68" xfId="0" applyFont="1" applyFill="1" applyBorder="1" applyAlignment="1">
      <alignment horizontal="center" vertical="center" wrapText="1"/>
    </xf>
    <xf numFmtId="0" fontId="27" fillId="64" borderId="66" xfId="0" applyFont="1" applyFill="1" applyBorder="1" applyAlignment="1">
      <alignment horizontal="center" vertical="center" wrapText="1"/>
    </xf>
    <xf numFmtId="0" fontId="27" fillId="64" borderId="49" xfId="0" applyFont="1" applyFill="1" applyBorder="1" applyAlignment="1">
      <alignment horizontal="center" vertical="center" wrapText="1"/>
    </xf>
    <xf numFmtId="49" fontId="27" fillId="64" borderId="66" xfId="0" applyNumberFormat="1" applyFont="1" applyFill="1" applyBorder="1" applyAlignment="1">
      <alignment horizontal="center" vertical="center"/>
    </xf>
    <xf numFmtId="49" fontId="27" fillId="64" borderId="67" xfId="0" applyNumberFormat="1" applyFont="1" applyFill="1" applyBorder="1" applyAlignment="1">
      <alignment horizontal="center" vertical="center"/>
    </xf>
    <xf numFmtId="49" fontId="30" fillId="0" borderId="36" xfId="0" applyNumberFormat="1" applyFont="1" applyFill="1" applyBorder="1" applyAlignment="1">
      <alignment horizontal="center" vertical="center"/>
    </xf>
    <xf numFmtId="49" fontId="30" fillId="0" borderId="14" xfId="0" applyNumberFormat="1" applyFont="1" applyFill="1" applyBorder="1" applyAlignment="1">
      <alignment horizontal="center" vertical="center"/>
    </xf>
    <xf numFmtId="49" fontId="30" fillId="0" borderId="91" xfId="0" applyNumberFormat="1" applyFont="1" applyFill="1" applyBorder="1" applyAlignment="1">
      <alignment horizontal="center" vertical="center"/>
    </xf>
    <xf numFmtId="49" fontId="30" fillId="0" borderId="56" xfId="0" applyNumberFormat="1" applyFont="1" applyFill="1" applyBorder="1" applyAlignment="1">
      <alignment horizontal="center" vertical="center"/>
    </xf>
    <xf numFmtId="49" fontId="0" fillId="60" borderId="49" xfId="0" applyNumberFormat="1" applyFill="1" applyBorder="1" applyAlignment="1">
      <alignment horizontal="center" vertical="center"/>
    </xf>
    <xf numFmtId="49" fontId="0" fillId="60" borderId="69" xfId="0" applyNumberFormat="1" applyFill="1" applyBorder="1" applyAlignment="1">
      <alignment horizontal="center" vertical="center"/>
    </xf>
    <xf numFmtId="49" fontId="0" fillId="60" borderId="54" xfId="0" applyNumberFormat="1" applyFill="1" applyBorder="1" applyAlignment="1">
      <alignment horizontal="center" vertical="center"/>
    </xf>
    <xf numFmtId="49" fontId="0" fillId="60" borderId="53" xfId="0" applyNumberFormat="1" applyFont="1" applyFill="1" applyBorder="1" applyAlignment="1">
      <alignment horizontal="center" vertical="center"/>
    </xf>
    <xf numFmtId="49" fontId="0" fillId="60" borderId="69" xfId="0" applyNumberFormat="1" applyFont="1" applyFill="1" applyBorder="1" applyAlignment="1">
      <alignment horizontal="center" vertical="center"/>
    </xf>
    <xf numFmtId="49" fontId="0" fillId="60" borderId="28" xfId="0" applyNumberFormat="1" applyFont="1" applyFill="1" applyBorder="1" applyAlignment="1">
      <alignment horizontal="center" vertical="center"/>
    </xf>
    <xf numFmtId="49" fontId="27" fillId="60" borderId="28" xfId="0" applyNumberFormat="1" applyFont="1" applyFill="1" applyBorder="1" applyAlignment="1">
      <alignment horizontal="center" vertical="center" wrapText="1"/>
    </xf>
    <xf numFmtId="0" fontId="27" fillId="60" borderId="28" xfId="0" applyFont="1" applyFill="1" applyBorder="1" applyAlignment="1">
      <alignment horizontal="center" vertical="center"/>
    </xf>
    <xf numFmtId="0" fontId="27" fillId="60" borderId="57" xfId="0" applyFont="1" applyFill="1" applyBorder="1" applyAlignment="1">
      <alignment horizontal="center" vertical="center"/>
    </xf>
    <xf numFmtId="0" fontId="30" fillId="60" borderId="13" xfId="0" applyFont="1" applyFill="1" applyBorder="1" applyAlignment="1">
      <alignment horizontal="center" vertical="center"/>
    </xf>
    <xf numFmtId="49" fontId="27" fillId="60" borderId="13" xfId="0" applyNumberFormat="1" applyFont="1" applyFill="1" applyBorder="1" applyAlignment="1">
      <alignment horizontal="center" vertical="center"/>
    </xf>
    <xf numFmtId="0" fontId="0" fillId="60" borderId="13" xfId="0" applyFont="1" applyFill="1" applyBorder="1"/>
    <xf numFmtId="0" fontId="27" fillId="60" borderId="24" xfId="0" applyFont="1" applyFill="1" applyBorder="1" applyAlignment="1">
      <alignment horizontal="center" vertical="center"/>
    </xf>
    <xf numFmtId="49" fontId="0" fillId="0" borderId="28" xfId="0" applyNumberFormat="1" applyFont="1" applyFill="1" applyBorder="1" applyAlignment="1">
      <alignment horizontal="center" vertical="center"/>
    </xf>
    <xf numFmtId="49" fontId="0" fillId="60" borderId="0" xfId="0" applyNumberFormat="1" applyFont="1" applyFill="1" applyBorder="1" applyAlignment="1">
      <alignment horizontal="center" vertical="center"/>
    </xf>
    <xf numFmtId="10" fontId="0" fillId="60" borderId="0" xfId="0" applyNumberFormat="1" applyFont="1" applyFill="1" applyBorder="1" applyAlignment="1">
      <alignment horizontal="center" vertical="center" wrapText="1"/>
    </xf>
    <xf numFmtId="0" fontId="0" fillId="60" borderId="0" xfId="0" applyFont="1" applyFill="1" applyBorder="1" applyAlignment="1">
      <alignment horizontal="center" vertical="center"/>
    </xf>
    <xf numFmtId="0" fontId="38" fillId="60" borderId="0" xfId="104" applyFont="1" applyFill="1" applyBorder="1" applyAlignment="1">
      <alignment horizontal="center" vertical="center"/>
    </xf>
    <xf numFmtId="0" fontId="38" fillId="60" borderId="0" xfId="105" applyFont="1" applyFill="1" applyBorder="1" applyAlignment="1">
      <alignment horizontal="center" vertical="center"/>
    </xf>
    <xf numFmtId="0" fontId="38" fillId="60" borderId="0" xfId="105" applyFont="1" applyFill="1" applyBorder="1" applyAlignment="1">
      <alignment horizontal="center" vertical="center" wrapText="1"/>
    </xf>
    <xf numFmtId="49" fontId="0" fillId="0" borderId="0" xfId="0" applyNumberFormat="1" applyFill="1" applyBorder="1" applyAlignment="1">
      <alignment horizontal="center" vertical="center"/>
    </xf>
    <xf numFmtId="49" fontId="0" fillId="0" borderId="0" xfId="0" applyNumberFormat="1" applyFont="1" applyFill="1" applyBorder="1" applyAlignment="1">
      <alignment horizontal="center" vertical="center"/>
    </xf>
    <xf numFmtId="49" fontId="35" fillId="60" borderId="0" xfId="0" applyNumberFormat="1" applyFont="1" applyFill="1" applyBorder="1" applyAlignment="1">
      <alignment horizontal="center" vertical="center"/>
    </xf>
    <xf numFmtId="49" fontId="0" fillId="60" borderId="0" xfId="0" applyNumberFormat="1" applyFill="1" applyBorder="1" applyAlignment="1">
      <alignment horizontal="center" vertical="center"/>
    </xf>
    <xf numFmtId="10" fontId="0" fillId="60" borderId="0" xfId="0" applyNumberFormat="1" applyFill="1" applyBorder="1" applyAlignment="1">
      <alignment horizontal="center" vertical="center" wrapText="1"/>
    </xf>
    <xf numFmtId="2" fontId="0" fillId="60" borderId="0" xfId="0" applyNumberFormat="1" applyFill="1" applyBorder="1" applyAlignment="1">
      <alignment horizontal="center" vertical="center" wrapText="1"/>
    </xf>
    <xf numFmtId="2" fontId="0" fillId="60" borderId="0" xfId="0" applyNumberFormat="1" applyFont="1" applyFill="1" applyBorder="1" applyAlignment="1">
      <alignment horizontal="center" vertical="center" wrapText="1"/>
    </xf>
    <xf numFmtId="0" fontId="38" fillId="0" borderId="0" xfId="0" applyFont="1" applyAlignment="1">
      <alignment horizontal="left" vertical="center" wrapText="1"/>
    </xf>
    <xf numFmtId="1" fontId="69" fillId="0" borderId="71" xfId="0" applyNumberFormat="1" applyFont="1" applyFill="1" applyBorder="1" applyAlignment="1">
      <alignment horizontal="center" vertical="center" wrapText="1"/>
    </xf>
    <xf numFmtId="0" fontId="0" fillId="0" borderId="94" xfId="0" applyFont="1" applyFill="1" applyBorder="1" applyAlignment="1">
      <alignment horizontal="center" vertical="center"/>
    </xf>
    <xf numFmtId="0" fontId="27" fillId="0" borderId="93" xfId="0" applyFont="1" applyFill="1" applyBorder="1" applyAlignment="1">
      <alignment horizontal="center" vertical="center"/>
    </xf>
    <xf numFmtId="0" fontId="27" fillId="0" borderId="94" xfId="0" applyFont="1" applyFill="1" applyBorder="1" applyAlignment="1">
      <alignment horizontal="center" vertical="center"/>
    </xf>
    <xf numFmtId="0" fontId="27" fillId="0" borderId="95" xfId="0" applyFont="1" applyFill="1" applyBorder="1" applyAlignment="1">
      <alignment horizontal="center" vertical="center"/>
    </xf>
    <xf numFmtId="0" fontId="27" fillId="0" borderId="96" xfId="0" applyFont="1" applyFill="1" applyBorder="1" applyAlignment="1">
      <alignment horizontal="center" vertical="center"/>
    </xf>
    <xf numFmtId="1" fontId="69" fillId="0" borderId="49" xfId="0" applyNumberFormat="1"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21" xfId="0" applyFont="1" applyFill="1" applyBorder="1" applyAlignment="1">
      <alignment horizontal="center" vertical="top" wrapText="1"/>
    </xf>
    <xf numFmtId="0" fontId="27" fillId="0" borderId="7" xfId="0" applyFont="1" applyFill="1" applyBorder="1" applyAlignment="1">
      <alignment horizontal="center" vertical="top" wrapText="1"/>
    </xf>
    <xf numFmtId="0" fontId="0" fillId="8" borderId="58" xfId="0" applyFont="1" applyFill="1" applyBorder="1" applyAlignment="1">
      <alignment horizontal="center"/>
    </xf>
    <xf numFmtId="0" fontId="0" fillId="8" borderId="59" xfId="0" applyFont="1" applyFill="1" applyBorder="1" applyAlignment="1">
      <alignment horizontal="center"/>
    </xf>
    <xf numFmtId="0" fontId="0" fillId="0" borderId="58" xfId="0" applyFont="1" applyBorder="1" applyAlignment="1">
      <alignment horizontal="center"/>
    </xf>
    <xf numFmtId="0" fontId="0" fillId="0" borderId="59" xfId="0" applyFont="1" applyBorder="1" applyAlignment="1">
      <alignment horizontal="center"/>
    </xf>
    <xf numFmtId="49" fontId="32" fillId="0" borderId="0" xfId="0" applyNumberFormat="1" applyFont="1" applyFill="1" applyBorder="1" applyAlignment="1">
      <alignment horizontal="left" vertical="center" wrapText="1"/>
    </xf>
    <xf numFmtId="49" fontId="39" fillId="0" borderId="0" xfId="103" applyNumberFormat="1" applyFont="1" applyFill="1" applyBorder="1" applyAlignment="1">
      <alignment horizontal="left" vertical="center" wrapText="1"/>
    </xf>
    <xf numFmtId="49" fontId="32" fillId="66" borderId="49" xfId="0" applyNumberFormat="1" applyFont="1" applyFill="1" applyBorder="1" applyAlignment="1">
      <alignment horizontal="center" vertical="center" wrapText="1"/>
    </xf>
    <xf numFmtId="0" fontId="27" fillId="64" borderId="13" xfId="0" applyFont="1" applyFill="1" applyBorder="1" applyAlignment="1">
      <alignment horizontal="center" vertical="center"/>
    </xf>
    <xf numFmtId="49" fontId="32" fillId="66" borderId="66" xfId="0" applyNumberFormat="1" applyFont="1" applyFill="1" applyBorder="1" applyAlignment="1">
      <alignment horizontal="center" vertical="center" wrapText="1"/>
    </xf>
    <xf numFmtId="0" fontId="27" fillId="64" borderId="87" xfId="0" applyFont="1" applyFill="1" applyBorder="1" applyAlignment="1">
      <alignment horizontal="center" vertical="center" textRotation="90"/>
    </xf>
    <xf numFmtId="0" fontId="27" fillId="64" borderId="88" xfId="0" applyFont="1" applyFill="1" applyBorder="1" applyAlignment="1">
      <alignment horizontal="center" vertical="center" textRotation="90"/>
    </xf>
    <xf numFmtId="0" fontId="37" fillId="8" borderId="13" xfId="0" applyFont="1" applyFill="1" applyBorder="1" applyAlignment="1">
      <alignment horizontal="center" vertical="center"/>
    </xf>
    <xf numFmtId="0" fontId="17" fillId="8" borderId="13" xfId="0" applyFont="1" applyFill="1" applyBorder="1" applyAlignment="1">
      <alignment horizontal="center" vertical="center"/>
    </xf>
    <xf numFmtId="49" fontId="4" fillId="8" borderId="13" xfId="0" applyNumberFormat="1" applyFont="1" applyFill="1" applyBorder="1" applyAlignment="1">
      <alignment horizontal="center" vertical="center"/>
    </xf>
    <xf numFmtId="49" fontId="32" fillId="66" borderId="58" xfId="0" applyNumberFormat="1" applyFont="1" applyFill="1" applyBorder="1" applyAlignment="1">
      <alignment horizontal="center" vertical="center" wrapText="1"/>
    </xf>
    <xf numFmtId="49" fontId="32" fillId="66" borderId="59" xfId="0" applyNumberFormat="1" applyFont="1" applyFill="1" applyBorder="1" applyAlignment="1">
      <alignment horizontal="center" vertical="center" wrapText="1"/>
    </xf>
  </cellXfs>
  <cellStyles count="116">
    <cellStyle name="20 % - Markeringsfarve1" xfId="79" builtinId="30" hidden="1"/>
    <cellStyle name="20 % - Markeringsfarve2" xfId="83" builtinId="34" hidden="1"/>
    <cellStyle name="20 % - Markeringsfarve3" xfId="87" builtinId="38" hidden="1"/>
    <cellStyle name="20 % - Markeringsfarve4" xfId="91" builtinId="42" hidden="1"/>
    <cellStyle name="20 % - Markeringsfarve5" xfId="95" builtinId="46" hidden="1"/>
    <cellStyle name="20 % - Markeringsfarve6" xfId="99" builtinId="50" hidden="1"/>
    <cellStyle name="20% - Akzent1" xfId="1"/>
    <cellStyle name="20% - Akzent2" xfId="2"/>
    <cellStyle name="20% - Akzent3" xfId="3"/>
    <cellStyle name="20% - Akzent4" xfId="4"/>
    <cellStyle name="20% - Akzent5" xfId="5"/>
    <cellStyle name="20% - Akzent6" xfId="6"/>
    <cellStyle name="20% - Énfasis1" xfId="7"/>
    <cellStyle name="20% - Énfasis2" xfId="8"/>
    <cellStyle name="20% - Énfasis3" xfId="9"/>
    <cellStyle name="20% - Énfasis4" xfId="10"/>
    <cellStyle name="20% - Énfasis5" xfId="11"/>
    <cellStyle name="20% - Énfasis6" xfId="12"/>
    <cellStyle name="40 % - Markeringsfarve1" xfId="80" builtinId="31" hidden="1"/>
    <cellStyle name="40 % - Markeringsfarve2" xfId="84" builtinId="35" hidden="1"/>
    <cellStyle name="40 % - Markeringsfarve3" xfId="88" builtinId="39" hidden="1"/>
    <cellStyle name="40 % - Markeringsfarve4" xfId="92" builtinId="43" hidden="1"/>
    <cellStyle name="40 % - Markeringsfarve5" xfId="96" builtinId="47" hidden="1"/>
    <cellStyle name="40 % - Markeringsfarve6" xfId="100" builtinId="51" hidden="1"/>
    <cellStyle name="40% - Akzent1" xfId="13"/>
    <cellStyle name="40% - Akzent2" xfId="14"/>
    <cellStyle name="40% - Akzent3" xfId="15"/>
    <cellStyle name="40% - Akzent4" xfId="16"/>
    <cellStyle name="40% - Akzent5" xfId="17"/>
    <cellStyle name="40% - Akzent6" xfId="18"/>
    <cellStyle name="40% - Énfasis1" xfId="19"/>
    <cellStyle name="40% - Énfasis2" xfId="20"/>
    <cellStyle name="40% - Énfasis3" xfId="21"/>
    <cellStyle name="40% - Énfasis4" xfId="22"/>
    <cellStyle name="40% - Énfasis5" xfId="23"/>
    <cellStyle name="40% - Énfasis6" xfId="24"/>
    <cellStyle name="60 % - Markeringsfarve1" xfId="81" builtinId="32" hidden="1"/>
    <cellStyle name="60 % - Markeringsfarve2" xfId="85" builtinId="36" hidden="1"/>
    <cellStyle name="60 % - Markeringsfarve3" xfId="89" builtinId="40" hidden="1"/>
    <cellStyle name="60 % - Markeringsfarve4" xfId="93" builtinId="44" hidden="1"/>
    <cellStyle name="60 % - Markeringsfarve5" xfId="97" builtinId="48" hidden="1"/>
    <cellStyle name="60 % - Markeringsfarve6" xfId="101" builtinId="52" hidden="1"/>
    <cellStyle name="60% - Akzent1" xfId="25"/>
    <cellStyle name="60% - Akzent2" xfId="26"/>
    <cellStyle name="60% - Akzent3" xfId="27"/>
    <cellStyle name="60% - Akzent4" xfId="28"/>
    <cellStyle name="60% - Akzent5" xfId="29"/>
    <cellStyle name="60% - Akzent6" xfId="30"/>
    <cellStyle name="60% - Énfasis1" xfId="31"/>
    <cellStyle name="60% - Énfasis2" xfId="32"/>
    <cellStyle name="60% - Énfasis3" xfId="33"/>
    <cellStyle name="60% - Énfasis4" xfId="34"/>
    <cellStyle name="60% - Énfasis5" xfId="35"/>
    <cellStyle name="60% - Énfasis6" xfId="36"/>
    <cellStyle name="Akzent1" xfId="37"/>
    <cellStyle name="Akzent2" xfId="38"/>
    <cellStyle name="Akzent3" xfId="39"/>
    <cellStyle name="Akzent4" xfId="40"/>
    <cellStyle name="Akzent5" xfId="41"/>
    <cellStyle name="Akzent6" xfId="42"/>
    <cellStyle name="Ausgabe" xfId="43"/>
    <cellStyle name="Berechnung" xfId="44"/>
    <cellStyle name="Beregning" xfId="76" builtinId="22" hidden="1"/>
    <cellStyle name="Buena" xfId="45"/>
    <cellStyle name="Cálculo" xfId="46"/>
    <cellStyle name="Celda de comprobación" xfId="47"/>
    <cellStyle name="Celda vinculada" xfId="48"/>
    <cellStyle name="Eingabe" xfId="50"/>
    <cellStyle name="Encabezado 4" xfId="51"/>
    <cellStyle name="Énfasis1" xfId="52"/>
    <cellStyle name="Énfasis2" xfId="53"/>
    <cellStyle name="Énfasis3" xfId="54"/>
    <cellStyle name="Énfasis4" xfId="55"/>
    <cellStyle name="Énfasis5" xfId="56"/>
    <cellStyle name="Énfasis6" xfId="57"/>
    <cellStyle name="Entrada" xfId="58"/>
    <cellStyle name="Ergebnis" xfId="59"/>
    <cellStyle name="Erklärender Text" xfId="60"/>
    <cellStyle name="Forklarende tekst" xfId="77" builtinId="53" hidden="1"/>
    <cellStyle name="God" xfId="72" builtinId="26" hidden="1"/>
    <cellStyle name="Gut" xfId="61"/>
    <cellStyle name="Incorrecto" xfId="62"/>
    <cellStyle name="Input" xfId="74" builtinId="20" hidden="1"/>
    <cellStyle name="Komma" xfId="49" builtinId="3"/>
    <cellStyle name="Markeringsfarve1" xfId="78" builtinId="29" hidden="1"/>
    <cellStyle name="Markeringsfarve2" xfId="82" builtinId="33" hidden="1"/>
    <cellStyle name="Markeringsfarve3" xfId="86" builtinId="37" hidden="1"/>
    <cellStyle name="Markeringsfarve4" xfId="90" builtinId="41" hidden="1"/>
    <cellStyle name="Markeringsfarve5" xfId="94" builtinId="45" hidden="1"/>
    <cellStyle name="Markeringsfarve6" xfId="98" builtinId="49" hidden="1"/>
    <cellStyle name="Neutral" xfId="63"/>
    <cellStyle name="Normal" xfId="0" builtinId="0"/>
    <cellStyle name="Normal 2" xfId="104"/>
    <cellStyle name="Normal 2 2" xfId="108"/>
    <cellStyle name="Normal 3" xfId="106"/>
    <cellStyle name="Normal 3 2" xfId="109"/>
    <cellStyle name="Normal 5" xfId="105"/>
    <cellStyle name="Normal 5 2" xfId="110"/>
    <cellStyle name="Normale 2" xfId="64"/>
    <cellStyle name="Normale 2 2" xfId="111"/>
    <cellStyle name="Normale 2 9" xfId="103"/>
    <cellStyle name="Normale 2 9 2" xfId="112"/>
    <cellStyle name="Normale 2_DCF_Guidelines_Standard-Tables_Version-2009" xfId="65"/>
    <cellStyle name="Normale 3" xfId="66"/>
    <cellStyle name="Normale 3 2" xfId="102"/>
    <cellStyle name="Normale 3 2 2" xfId="114"/>
    <cellStyle name="Normale 3 3" xfId="113"/>
    <cellStyle name="Normale_Guidelines_NP-Proposals_Standard-Tables_Version-2006_Final" xfId="67"/>
    <cellStyle name="Output" xfId="75" builtinId="21" hidden="1"/>
    <cellStyle name="Overskrift 3" xfId="107" builtinId="18"/>
    <cellStyle name="Percentuale 2" xfId="68"/>
    <cellStyle name="Percentuale 2 2" xfId="115"/>
    <cellStyle name="Schlecht" xfId="69"/>
    <cellStyle name="Texto explicativo" xfId="70"/>
    <cellStyle name="Total" xfId="71"/>
    <cellStyle name="Ugyldig" xfId="73" builtinId="27" hidden="1"/>
  </cellStyles>
  <dxfs count="1">
    <dxf>
      <fill>
        <patternFill patternType="solid">
          <fgColor rgb="FFFFFFFF"/>
          <bgColor rgb="FF00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666666"/>
      <rgbColor rgb="00800080"/>
      <rgbColor rgb="00008080"/>
      <rgbColor rgb="00C0C0C0"/>
      <rgbColor rgb="00808080"/>
      <rgbColor rgb="00E6E6E6"/>
      <rgbColor rgb="00993366"/>
      <rgbColor rgb="00FFFFCC"/>
      <rgbColor rgb="00CCFFFF"/>
      <rgbColor rgb="00660066"/>
      <rgbColor rgb="00FF8080"/>
      <rgbColor rgb="000066CC"/>
      <rgbColor rgb="00CCCCFF"/>
      <rgbColor rgb="00000080"/>
      <rgbColor rgb="00FF00FF"/>
      <rgbColor rgb="00FFD32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FF950E"/>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mail.irepa.org/Documents%20and%20Settings/Evelina/Documenti/Doc/STECF/SGECA/EWG%2011-18/TOR%207%20-%20guidelines/Final%20rev%20guidel%20AR%20(vers%20Dec%202011)/new%20tables%20for%20AR%20and%20N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_B_1"/>
      <sheetName val="III_B_3"/>
      <sheetName val="III_F_1"/>
      <sheetName val="IV_A_3"/>
      <sheetName val="IV_B_2"/>
      <sheetName val="drop down"/>
    </sheetNames>
    <sheetDataSet>
      <sheetData sheetId="0"/>
      <sheetData sheetId="1"/>
      <sheetData sheetId="2"/>
      <sheetData sheetId="3"/>
      <sheetData sheetId="4"/>
      <sheetData sheetId="5">
        <row r="4">
          <cell r="B4" t="str">
            <v>Active gears - Beam trawlers</v>
          </cell>
          <cell r="G4" t="str">
            <v>0-&lt; 10 m</v>
          </cell>
        </row>
        <row r="5">
          <cell r="B5" t="str">
            <v>Active gears - Demersal trawlers and/or demersal seiners</v>
          </cell>
          <cell r="G5" t="str">
            <v>0-&lt; 6 m</v>
          </cell>
        </row>
        <row r="6">
          <cell r="B6" t="str">
            <v>Active gears - Pelagic trawlers</v>
          </cell>
          <cell r="G6" t="str">
            <v>10-&lt; 12 m</v>
          </cell>
        </row>
        <row r="7">
          <cell r="B7" t="str">
            <v>Active gears - Purse seiners</v>
          </cell>
          <cell r="G7" t="str">
            <v>6-&lt; 12 m</v>
          </cell>
        </row>
        <row r="8">
          <cell r="B8" t="str">
            <v>Active gears - Dredgers</v>
          </cell>
          <cell r="G8" t="str">
            <v>12-&lt; 18 m</v>
          </cell>
        </row>
        <row r="9">
          <cell r="B9" t="str">
            <v>Active gears - Vessel using other active gears</v>
          </cell>
          <cell r="G9" t="str">
            <v>18-&lt; 24 m</v>
          </cell>
        </row>
        <row r="10">
          <cell r="B10" t="str">
            <v>Active gears - Vessels using Polyvalent ‘active’ gears only</v>
          </cell>
          <cell r="G10" t="str">
            <v>24-&lt; 40 m</v>
          </cell>
        </row>
        <row r="11">
          <cell r="B11" t="str">
            <v>Passive gears - Vessels using hooks</v>
          </cell>
          <cell r="G11" t="str">
            <v>40 m or larger</v>
          </cell>
        </row>
        <row r="12">
          <cell r="B12" t="str">
            <v>Passive gears - Drift and/or fixed netters</v>
          </cell>
        </row>
        <row r="13">
          <cell r="B13" t="str">
            <v>Passive gears - Vessels using Pots and/or traps</v>
          </cell>
        </row>
        <row r="14">
          <cell r="B14" t="str">
            <v>Passive gears - Vessels using other Passive gears</v>
          </cell>
        </row>
        <row r="15">
          <cell r="B15" t="str">
            <v>Passive gears - Vessels using Polyvalent ‘passive’ gears only</v>
          </cell>
        </row>
        <row r="16">
          <cell r="B16" t="str">
            <v>Pollyvalent gears - Vessels using active and passive gears</v>
          </cell>
        </row>
      </sheetData>
    </sheetDataSet>
  </externalBook>
</externalLink>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74"/>
  <sheetViews>
    <sheetView zoomScaleNormal="100" zoomScaleSheetLayoutView="100" workbookViewId="0">
      <selection activeCell="C10" sqref="C10"/>
    </sheetView>
  </sheetViews>
  <sheetFormatPr defaultColWidth="11.42578125" defaultRowHeight="12.75"/>
  <cols>
    <col min="1" max="1" width="7.7109375" style="2" customWidth="1"/>
    <col min="2" max="2" width="55.42578125" style="2" customWidth="1"/>
    <col min="3" max="4" width="18.7109375" style="2" customWidth="1"/>
    <col min="5" max="5" width="16.7109375" style="53" customWidth="1"/>
    <col min="6" max="6" width="18.28515625" style="53" customWidth="1"/>
    <col min="7" max="7" width="12.7109375" style="2" customWidth="1"/>
    <col min="8" max="8" width="13.140625" style="2" customWidth="1"/>
    <col min="9" max="9" width="13.28515625" style="2" customWidth="1"/>
    <col min="10" max="16384" width="11.42578125" style="2"/>
  </cols>
  <sheetData>
    <row r="1" spans="1:9" ht="19.149999999999999" customHeight="1">
      <c r="A1" s="3" t="s">
        <v>421</v>
      </c>
      <c r="B1" s="3"/>
      <c r="C1" s="3"/>
      <c r="D1" s="3"/>
      <c r="E1" s="598"/>
      <c r="F1" s="598"/>
      <c r="G1" s="4"/>
      <c r="H1" s="5" t="s">
        <v>0</v>
      </c>
      <c r="I1" s="737" t="s">
        <v>717</v>
      </c>
    </row>
    <row r="2" spans="1:9" ht="23.1" customHeight="1">
      <c r="A2" s="3"/>
      <c r="B2" s="3"/>
      <c r="C2" s="3"/>
      <c r="D2" s="3"/>
      <c r="E2" s="598"/>
      <c r="F2" s="598"/>
      <c r="G2" s="4"/>
      <c r="H2" s="5" t="s">
        <v>397</v>
      </c>
      <c r="I2" s="736" t="s">
        <v>717</v>
      </c>
    </row>
    <row r="3" spans="1:9" ht="47.1" customHeight="1" thickBot="1">
      <c r="A3" s="6" t="s">
        <v>1</v>
      </c>
      <c r="B3" s="6" t="s">
        <v>2</v>
      </c>
      <c r="C3" s="6" t="s">
        <v>3</v>
      </c>
      <c r="D3" s="6" t="s">
        <v>4</v>
      </c>
      <c r="E3" s="735" t="s">
        <v>414</v>
      </c>
      <c r="F3" s="735" t="s">
        <v>5</v>
      </c>
      <c r="G3" s="6" t="s">
        <v>6</v>
      </c>
      <c r="H3" s="6" t="s">
        <v>7</v>
      </c>
      <c r="I3" s="189" t="s">
        <v>8</v>
      </c>
    </row>
    <row r="4" spans="1:9" ht="15">
      <c r="A4" s="744" t="s">
        <v>674</v>
      </c>
      <c r="B4" s="738" t="s">
        <v>1317</v>
      </c>
      <c r="C4" s="744" t="s">
        <v>11</v>
      </c>
      <c r="D4" s="744">
        <v>2012</v>
      </c>
      <c r="E4" s="744"/>
      <c r="F4" s="744"/>
      <c r="G4" s="742" t="s">
        <v>10</v>
      </c>
      <c r="H4" s="745" t="s">
        <v>93</v>
      </c>
      <c r="I4" s="743" t="s">
        <v>93</v>
      </c>
    </row>
    <row r="5" spans="1:9" ht="13.15" customHeight="1">
      <c r="A5" s="744" t="s">
        <v>674</v>
      </c>
      <c r="B5" s="739" t="s">
        <v>1318</v>
      </c>
      <c r="C5" s="744" t="s">
        <v>11</v>
      </c>
      <c r="D5" s="744">
        <v>2012</v>
      </c>
      <c r="E5" s="744"/>
      <c r="F5" s="744"/>
      <c r="G5" s="742"/>
      <c r="H5" s="745" t="s">
        <v>137</v>
      </c>
      <c r="I5" s="743" t="s">
        <v>137</v>
      </c>
    </row>
    <row r="6" spans="1:9" ht="15">
      <c r="A6" s="744" t="s">
        <v>674</v>
      </c>
      <c r="B6" s="738" t="s">
        <v>1319</v>
      </c>
      <c r="C6" s="744" t="s">
        <v>11</v>
      </c>
      <c r="D6" s="744">
        <v>2012</v>
      </c>
      <c r="E6" s="744"/>
      <c r="F6" s="744"/>
      <c r="H6" s="745" t="s">
        <v>93</v>
      </c>
      <c r="I6" s="743" t="s">
        <v>93</v>
      </c>
    </row>
    <row r="7" spans="1:9" ht="30">
      <c r="A7" s="744" t="s">
        <v>674</v>
      </c>
      <c r="B7" s="738" t="s">
        <v>1320</v>
      </c>
      <c r="C7" s="744" t="s">
        <v>11</v>
      </c>
      <c r="D7" s="744">
        <v>2012</v>
      </c>
      <c r="E7" s="744"/>
      <c r="F7" s="744"/>
      <c r="G7" s="748"/>
      <c r="H7" s="745" t="s">
        <v>93</v>
      </c>
      <c r="I7" s="743" t="s">
        <v>137</v>
      </c>
    </row>
    <row r="8" spans="1:9" ht="15">
      <c r="A8" s="744" t="s">
        <v>674</v>
      </c>
      <c r="B8" s="738" t="s">
        <v>1321</v>
      </c>
      <c r="C8" s="744" t="s">
        <v>11</v>
      </c>
      <c r="D8" s="744">
        <v>2012</v>
      </c>
      <c r="E8" s="744"/>
      <c r="F8" s="744"/>
      <c r="G8" s="748"/>
      <c r="H8" s="745" t="s">
        <v>93</v>
      </c>
      <c r="I8" s="743" t="s">
        <v>93</v>
      </c>
    </row>
    <row r="9" spans="1:9" ht="30">
      <c r="A9" s="744" t="s">
        <v>674</v>
      </c>
      <c r="B9" s="738" t="s">
        <v>1322</v>
      </c>
      <c r="C9" s="744" t="s">
        <v>11</v>
      </c>
      <c r="D9" s="744">
        <v>2012</v>
      </c>
      <c r="E9" s="744"/>
      <c r="F9" s="744"/>
      <c r="G9" s="747"/>
      <c r="H9" s="746" t="s">
        <v>137</v>
      </c>
      <c r="I9" s="743" t="s">
        <v>137</v>
      </c>
    </row>
    <row r="10" spans="1:9" ht="30">
      <c r="A10" s="744" t="s">
        <v>674</v>
      </c>
      <c r="B10" s="738" t="s">
        <v>1323</v>
      </c>
      <c r="C10" s="744" t="s">
        <v>11</v>
      </c>
      <c r="D10" s="744">
        <v>2012</v>
      </c>
      <c r="E10" s="744"/>
      <c r="F10" s="744"/>
      <c r="G10" s="747"/>
      <c r="H10" s="746" t="s">
        <v>137</v>
      </c>
      <c r="I10" s="743" t="s">
        <v>137</v>
      </c>
    </row>
    <row r="11" spans="1:9" ht="30">
      <c r="A11" s="744" t="s">
        <v>674</v>
      </c>
      <c r="B11" s="738" t="s">
        <v>1324</v>
      </c>
      <c r="C11" s="744" t="s">
        <v>11</v>
      </c>
      <c r="D11" s="744">
        <v>2012</v>
      </c>
      <c r="E11" s="744"/>
      <c r="F11" s="744"/>
      <c r="G11" s="742" t="s">
        <v>10</v>
      </c>
      <c r="H11" s="746" t="s">
        <v>93</v>
      </c>
      <c r="I11" s="743" t="s">
        <v>93</v>
      </c>
    </row>
    <row r="12" spans="1:9" ht="15">
      <c r="A12" s="744" t="s">
        <v>674</v>
      </c>
      <c r="B12" s="740" t="s">
        <v>1325</v>
      </c>
      <c r="C12" s="744" t="s">
        <v>11</v>
      </c>
      <c r="D12" s="744">
        <v>2012</v>
      </c>
      <c r="E12" s="744"/>
      <c r="F12" s="744"/>
      <c r="G12" s="742" t="s">
        <v>10</v>
      </c>
      <c r="H12" s="746" t="s">
        <v>93</v>
      </c>
      <c r="I12" s="743" t="s">
        <v>93</v>
      </c>
    </row>
    <row r="13" spans="1:9" ht="15">
      <c r="A13" s="744" t="s">
        <v>674</v>
      </c>
      <c r="B13" s="740" t="s">
        <v>1326</v>
      </c>
      <c r="C13" s="744" t="s">
        <v>11</v>
      </c>
      <c r="D13" s="744">
        <v>2012</v>
      </c>
      <c r="E13" s="744"/>
      <c r="F13" s="744"/>
      <c r="G13" s="742" t="s">
        <v>10</v>
      </c>
      <c r="H13" s="746" t="s">
        <v>137</v>
      </c>
      <c r="I13" s="743" t="s">
        <v>93</v>
      </c>
    </row>
    <row r="14" spans="1:9" ht="30">
      <c r="A14" s="744" t="s">
        <v>674</v>
      </c>
      <c r="B14" s="740" t="s">
        <v>1327</v>
      </c>
      <c r="C14" s="744" t="s">
        <v>11</v>
      </c>
      <c r="D14" s="744">
        <v>2012</v>
      </c>
      <c r="E14" s="744"/>
      <c r="F14" s="744"/>
      <c r="G14" s="747"/>
      <c r="H14" s="746" t="s">
        <v>137</v>
      </c>
      <c r="I14" s="743" t="s">
        <v>137</v>
      </c>
    </row>
    <row r="15" spans="1:9" ht="30">
      <c r="A15" s="744" t="s">
        <v>674</v>
      </c>
      <c r="B15" s="740" t="s">
        <v>1328</v>
      </c>
      <c r="C15" s="744" t="s">
        <v>11</v>
      </c>
      <c r="D15" s="744">
        <v>2012</v>
      </c>
      <c r="E15" s="744"/>
      <c r="F15" s="744"/>
      <c r="G15" s="742" t="s">
        <v>10</v>
      </c>
      <c r="H15" s="746" t="s">
        <v>93</v>
      </c>
      <c r="I15" s="743" t="s">
        <v>93</v>
      </c>
    </row>
    <row r="16" spans="1:9" ht="15">
      <c r="A16" s="744" t="s">
        <v>674</v>
      </c>
      <c r="B16" s="740" t="s">
        <v>1329</v>
      </c>
      <c r="C16" s="744" t="s">
        <v>11</v>
      </c>
      <c r="D16" s="744">
        <v>2012</v>
      </c>
      <c r="E16" s="744">
        <v>1</v>
      </c>
      <c r="F16" s="744"/>
      <c r="G16" s="742" t="s">
        <v>10</v>
      </c>
      <c r="H16" s="746" t="s">
        <v>93</v>
      </c>
      <c r="I16" s="743" t="s">
        <v>93</v>
      </c>
    </row>
    <row r="17" spans="1:9" ht="15">
      <c r="A17" s="744" t="s">
        <v>674</v>
      </c>
      <c r="B17" s="738" t="s">
        <v>1330</v>
      </c>
      <c r="C17" s="744" t="s">
        <v>11</v>
      </c>
      <c r="D17" s="744">
        <v>2012</v>
      </c>
      <c r="E17" s="744"/>
      <c r="F17" s="744"/>
      <c r="G17" s="747"/>
      <c r="H17" s="746" t="s">
        <v>137</v>
      </c>
      <c r="I17" s="743" t="s">
        <v>137</v>
      </c>
    </row>
    <row r="18" spans="1:9" ht="15">
      <c r="A18" s="744" t="s">
        <v>674</v>
      </c>
      <c r="B18" s="739" t="s">
        <v>1331</v>
      </c>
      <c r="C18" s="744" t="s">
        <v>11</v>
      </c>
      <c r="D18" s="744">
        <v>2012</v>
      </c>
      <c r="E18" s="744"/>
      <c r="F18" s="744"/>
      <c r="G18" s="742" t="s">
        <v>10</v>
      </c>
      <c r="H18" s="746" t="s">
        <v>93</v>
      </c>
      <c r="I18" s="743" t="s">
        <v>93</v>
      </c>
    </row>
    <row r="19" spans="1:9" ht="15">
      <c r="A19" s="744" t="s">
        <v>674</v>
      </c>
      <c r="B19" s="738" t="s">
        <v>1332</v>
      </c>
      <c r="C19" s="744" t="s">
        <v>11</v>
      </c>
      <c r="D19" s="744">
        <v>2012</v>
      </c>
      <c r="E19" s="744"/>
      <c r="F19" s="744"/>
      <c r="G19" s="747"/>
      <c r="H19" s="746" t="s">
        <v>93</v>
      </c>
      <c r="I19" s="743" t="s">
        <v>137</v>
      </c>
    </row>
    <row r="20" spans="1:9" ht="15">
      <c r="A20" s="744" t="s">
        <v>674</v>
      </c>
      <c r="B20" s="738" t="s">
        <v>1333</v>
      </c>
      <c r="C20" s="744" t="s">
        <v>11</v>
      </c>
      <c r="D20" s="744">
        <v>2012</v>
      </c>
      <c r="E20" s="744"/>
      <c r="F20" s="744"/>
      <c r="G20" s="747"/>
      <c r="H20" s="746" t="s">
        <v>137</v>
      </c>
      <c r="I20" s="743" t="s">
        <v>137</v>
      </c>
    </row>
    <row r="21" spans="1:9" ht="15">
      <c r="A21" s="744" t="s">
        <v>674</v>
      </c>
      <c r="B21" s="738" t="s">
        <v>1334</v>
      </c>
      <c r="C21" s="744" t="s">
        <v>11</v>
      </c>
      <c r="D21" s="744">
        <v>2012</v>
      </c>
      <c r="E21" s="744"/>
      <c r="F21" s="744"/>
      <c r="G21" s="747"/>
      <c r="H21" s="746" t="s">
        <v>93</v>
      </c>
      <c r="I21" s="743" t="s">
        <v>137</v>
      </c>
    </row>
    <row r="22" spans="1:9" ht="15">
      <c r="A22" s="744" t="s">
        <v>674</v>
      </c>
      <c r="B22" s="738" t="s">
        <v>1335</v>
      </c>
      <c r="C22" s="744" t="s">
        <v>11</v>
      </c>
      <c r="D22" s="744">
        <v>2012</v>
      </c>
      <c r="E22" s="744"/>
      <c r="F22" s="744"/>
      <c r="G22" s="747"/>
      <c r="H22" s="746" t="s">
        <v>93</v>
      </c>
      <c r="I22" s="743" t="s">
        <v>137</v>
      </c>
    </row>
    <row r="23" spans="1:9" ht="15">
      <c r="A23" s="744" t="s">
        <v>674</v>
      </c>
      <c r="B23" s="738" t="s">
        <v>1336</v>
      </c>
      <c r="C23" s="744" t="s">
        <v>11</v>
      </c>
      <c r="D23" s="744">
        <v>2012</v>
      </c>
      <c r="E23" s="744"/>
      <c r="F23" s="744"/>
      <c r="G23" s="747"/>
      <c r="H23" s="746" t="s">
        <v>93</v>
      </c>
      <c r="I23" s="743" t="s">
        <v>137</v>
      </c>
    </row>
    <row r="24" spans="1:9" ht="30">
      <c r="A24" s="744" t="s">
        <v>674</v>
      </c>
      <c r="B24" s="738" t="s">
        <v>1323</v>
      </c>
      <c r="C24" s="744" t="s">
        <v>11</v>
      </c>
      <c r="D24" s="744">
        <v>2012</v>
      </c>
      <c r="E24" s="744"/>
      <c r="F24" s="744"/>
      <c r="G24" s="747"/>
      <c r="H24" s="745" t="s">
        <v>137</v>
      </c>
      <c r="I24" s="743" t="s">
        <v>137</v>
      </c>
    </row>
    <row r="25" spans="1:9" ht="30">
      <c r="A25" s="744" t="s">
        <v>674</v>
      </c>
      <c r="B25" s="738" t="s">
        <v>1337</v>
      </c>
      <c r="C25" s="744" t="s">
        <v>11</v>
      </c>
      <c r="D25" s="744">
        <v>2012</v>
      </c>
      <c r="E25" s="744">
        <v>3</v>
      </c>
      <c r="F25" s="744" t="s">
        <v>1385</v>
      </c>
      <c r="G25" s="742" t="s">
        <v>10</v>
      </c>
      <c r="H25" s="745" t="s">
        <v>93</v>
      </c>
      <c r="I25" s="743" t="s">
        <v>93</v>
      </c>
    </row>
    <row r="26" spans="1:9" ht="15">
      <c r="A26" s="744" t="s">
        <v>674</v>
      </c>
      <c r="B26" s="738" t="s">
        <v>1338</v>
      </c>
      <c r="C26" s="744" t="s">
        <v>11</v>
      </c>
      <c r="D26" s="744">
        <v>2012</v>
      </c>
      <c r="E26" s="744"/>
      <c r="F26" s="744"/>
      <c r="G26" s="742" t="s">
        <v>10</v>
      </c>
      <c r="H26" s="745" t="s">
        <v>93</v>
      </c>
      <c r="I26" s="743" t="s">
        <v>93</v>
      </c>
    </row>
    <row r="27" spans="1:9" ht="15">
      <c r="A27" s="744" t="s">
        <v>674</v>
      </c>
      <c r="B27" s="738" t="s">
        <v>1339</v>
      </c>
      <c r="C27" s="744" t="s">
        <v>11</v>
      </c>
      <c r="D27" s="744">
        <v>2012</v>
      </c>
      <c r="E27" s="744"/>
      <c r="F27" s="744"/>
      <c r="G27" s="742" t="s">
        <v>10</v>
      </c>
      <c r="H27" s="745" t="s">
        <v>93</v>
      </c>
      <c r="I27" s="743" t="s">
        <v>93</v>
      </c>
    </row>
    <row r="28" spans="1:9" ht="15">
      <c r="A28" s="744" t="s">
        <v>674</v>
      </c>
      <c r="B28" s="738" t="s">
        <v>1340</v>
      </c>
      <c r="C28" s="744" t="s">
        <v>11</v>
      </c>
      <c r="D28" s="744">
        <v>2012</v>
      </c>
      <c r="E28" s="744"/>
      <c r="F28" s="744"/>
      <c r="G28" s="747"/>
      <c r="H28" s="745" t="s">
        <v>137</v>
      </c>
      <c r="I28" s="743" t="s">
        <v>137</v>
      </c>
    </row>
    <row r="29" spans="1:9" ht="30">
      <c r="A29" s="744" t="s">
        <v>674</v>
      </c>
      <c r="B29" s="738" t="s">
        <v>1341</v>
      </c>
      <c r="C29" s="744" t="s">
        <v>11</v>
      </c>
      <c r="D29" s="744">
        <v>2012</v>
      </c>
      <c r="E29" s="744"/>
      <c r="F29" s="744"/>
      <c r="G29" s="742" t="s">
        <v>10</v>
      </c>
      <c r="H29" s="745" t="s">
        <v>93</v>
      </c>
      <c r="I29" s="743" t="s">
        <v>93</v>
      </c>
    </row>
    <row r="30" spans="1:9" ht="15">
      <c r="A30" s="744" t="s">
        <v>674</v>
      </c>
      <c r="B30" s="738" t="s">
        <v>1342</v>
      </c>
      <c r="C30" s="744" t="s">
        <v>11</v>
      </c>
      <c r="D30" s="744">
        <v>2012</v>
      </c>
      <c r="E30" s="744"/>
      <c r="F30" s="744"/>
      <c r="G30" s="747"/>
      <c r="H30" s="745" t="s">
        <v>93</v>
      </c>
      <c r="I30" s="743" t="s">
        <v>137</v>
      </c>
    </row>
    <row r="31" spans="1:9" ht="15">
      <c r="A31" s="744" t="s">
        <v>674</v>
      </c>
      <c r="B31" s="738" t="s">
        <v>1343</v>
      </c>
      <c r="C31" s="744" t="s">
        <v>11</v>
      </c>
      <c r="D31" s="744">
        <v>2012</v>
      </c>
      <c r="E31" s="744"/>
      <c r="F31" s="744"/>
      <c r="G31" s="747"/>
      <c r="H31" s="745" t="s">
        <v>93</v>
      </c>
      <c r="I31" s="743" t="s">
        <v>137</v>
      </c>
    </row>
    <row r="32" spans="1:9" ht="30">
      <c r="A32" s="744" t="s">
        <v>674</v>
      </c>
      <c r="B32" s="739" t="s">
        <v>1344</v>
      </c>
      <c r="C32" s="744" t="s">
        <v>11</v>
      </c>
      <c r="D32" s="744">
        <v>2012</v>
      </c>
      <c r="E32" s="744"/>
      <c r="F32" s="744"/>
      <c r="G32" s="747"/>
      <c r="H32" s="745" t="s">
        <v>93</v>
      </c>
      <c r="I32" s="743" t="s">
        <v>137</v>
      </c>
    </row>
    <row r="33" spans="1:9" ht="30">
      <c r="A33" s="744" t="s">
        <v>674</v>
      </c>
      <c r="B33" s="738" t="s">
        <v>1345</v>
      </c>
      <c r="C33" s="744" t="s">
        <v>11</v>
      </c>
      <c r="D33" s="744">
        <v>2012</v>
      </c>
      <c r="E33" s="744"/>
      <c r="F33" s="744"/>
      <c r="G33" s="747"/>
      <c r="H33" s="745" t="s">
        <v>93</v>
      </c>
      <c r="I33" s="743" t="s">
        <v>137</v>
      </c>
    </row>
    <row r="34" spans="1:9" ht="15">
      <c r="A34" s="744" t="s">
        <v>674</v>
      </c>
      <c r="B34" s="738" t="s">
        <v>1346</v>
      </c>
      <c r="C34" s="744" t="s">
        <v>11</v>
      </c>
      <c r="D34" s="744">
        <v>2012</v>
      </c>
      <c r="E34" s="744">
        <v>3</v>
      </c>
      <c r="F34" s="744" t="s">
        <v>1386</v>
      </c>
      <c r="G34" s="742" t="s">
        <v>10</v>
      </c>
      <c r="H34" s="745" t="s">
        <v>93</v>
      </c>
      <c r="I34" s="743" t="s">
        <v>93</v>
      </c>
    </row>
    <row r="35" spans="1:9" ht="15">
      <c r="A35" s="744" t="s">
        <v>674</v>
      </c>
      <c r="B35" s="738" t="s">
        <v>1347</v>
      </c>
      <c r="C35" s="744" t="s">
        <v>11</v>
      </c>
      <c r="D35" s="744">
        <v>2012</v>
      </c>
      <c r="E35" s="744"/>
      <c r="F35" s="744"/>
      <c r="G35" s="747"/>
      <c r="H35" s="745" t="s">
        <v>93</v>
      </c>
      <c r="I35" s="743" t="s">
        <v>137</v>
      </c>
    </row>
    <row r="36" spans="1:9" ht="60">
      <c r="A36" s="744" t="s">
        <v>674</v>
      </c>
      <c r="B36" s="739" t="s">
        <v>1348</v>
      </c>
      <c r="C36" s="744" t="s">
        <v>11</v>
      </c>
      <c r="D36" s="744">
        <v>2012</v>
      </c>
      <c r="E36" s="744"/>
      <c r="F36" s="744"/>
      <c r="G36" s="747"/>
      <c r="H36" s="745" t="s">
        <v>137</v>
      </c>
      <c r="I36" s="743" t="s">
        <v>137</v>
      </c>
    </row>
    <row r="37" spans="1:9" ht="15">
      <c r="A37" s="744" t="s">
        <v>674</v>
      </c>
      <c r="B37" s="738" t="s">
        <v>1349</v>
      </c>
      <c r="C37" s="744" t="s">
        <v>11</v>
      </c>
      <c r="D37" s="744">
        <v>2012</v>
      </c>
      <c r="E37" s="744"/>
      <c r="F37" s="744"/>
      <c r="G37" s="742" t="s">
        <v>10</v>
      </c>
      <c r="H37" s="745" t="s">
        <v>93</v>
      </c>
      <c r="I37" s="743" t="s">
        <v>93</v>
      </c>
    </row>
    <row r="38" spans="1:9" ht="30">
      <c r="A38" s="744" t="s">
        <v>674</v>
      </c>
      <c r="B38" s="738" t="s">
        <v>1350</v>
      </c>
      <c r="C38" s="744" t="s">
        <v>11</v>
      </c>
      <c r="D38" s="744">
        <v>2012</v>
      </c>
      <c r="E38" s="744">
        <v>7</v>
      </c>
      <c r="F38" s="744" t="s">
        <v>1387</v>
      </c>
      <c r="G38" s="742" t="s">
        <v>10</v>
      </c>
      <c r="H38" s="745" t="s">
        <v>93</v>
      </c>
      <c r="I38" s="743" t="s">
        <v>93</v>
      </c>
    </row>
    <row r="39" spans="1:9" ht="30">
      <c r="A39" s="744" t="s">
        <v>674</v>
      </c>
      <c r="B39" s="738" t="s">
        <v>1351</v>
      </c>
      <c r="C39" s="744" t="s">
        <v>11</v>
      </c>
      <c r="D39" s="744">
        <v>2012</v>
      </c>
      <c r="E39" s="744"/>
      <c r="F39" s="744"/>
      <c r="G39" s="742" t="s">
        <v>10</v>
      </c>
      <c r="H39" s="745" t="s">
        <v>93</v>
      </c>
      <c r="I39" s="743" t="s">
        <v>93</v>
      </c>
    </row>
    <row r="40" spans="1:9" ht="15">
      <c r="A40" s="744" t="s">
        <v>674</v>
      </c>
      <c r="B40" s="738" t="s">
        <v>1352</v>
      </c>
      <c r="C40" s="744" t="s">
        <v>11</v>
      </c>
      <c r="D40" s="744">
        <v>2012</v>
      </c>
      <c r="E40" s="744"/>
      <c r="F40" s="744">
        <v>2012</v>
      </c>
      <c r="G40" s="742" t="s">
        <v>10</v>
      </c>
      <c r="H40" s="745" t="s">
        <v>93</v>
      </c>
      <c r="I40" s="743" t="s">
        <v>93</v>
      </c>
    </row>
    <row r="41" spans="1:9" ht="15">
      <c r="A41" s="744" t="s">
        <v>674</v>
      </c>
      <c r="B41" s="739" t="s">
        <v>1353</v>
      </c>
      <c r="C41" s="744" t="s">
        <v>11</v>
      </c>
      <c r="D41" s="744">
        <v>2012</v>
      </c>
      <c r="E41" s="744"/>
      <c r="F41" s="744"/>
      <c r="G41" s="747"/>
      <c r="H41" s="745" t="s">
        <v>93</v>
      </c>
      <c r="I41" s="743" t="s">
        <v>137</v>
      </c>
    </row>
    <row r="42" spans="1:9" ht="30">
      <c r="A42" s="744" t="s">
        <v>674</v>
      </c>
      <c r="B42" s="738" t="s">
        <v>1354</v>
      </c>
      <c r="C42" s="744" t="s">
        <v>11</v>
      </c>
      <c r="D42" s="744">
        <v>2012</v>
      </c>
      <c r="E42" s="744"/>
      <c r="F42" s="744"/>
      <c r="G42" s="747"/>
      <c r="H42" s="745" t="s">
        <v>93</v>
      </c>
      <c r="I42" s="743" t="s">
        <v>137</v>
      </c>
    </row>
    <row r="43" spans="1:9" ht="15">
      <c r="A43" s="744" t="s">
        <v>674</v>
      </c>
      <c r="B43" s="738" t="s">
        <v>1355</v>
      </c>
      <c r="C43" s="744" t="s">
        <v>11</v>
      </c>
      <c r="D43" s="744">
        <v>2012</v>
      </c>
      <c r="E43" s="744"/>
      <c r="F43" s="744"/>
      <c r="G43" s="742" t="s">
        <v>10</v>
      </c>
      <c r="H43" s="745" t="s">
        <v>93</v>
      </c>
      <c r="I43" s="743" t="s">
        <v>93</v>
      </c>
    </row>
    <row r="44" spans="1:9" ht="30">
      <c r="A44" s="744" t="s">
        <v>674</v>
      </c>
      <c r="B44" s="739" t="s">
        <v>1356</v>
      </c>
      <c r="C44" s="744" t="s">
        <v>11</v>
      </c>
      <c r="D44" s="744">
        <v>2012</v>
      </c>
      <c r="E44" s="744"/>
      <c r="F44" s="744"/>
      <c r="G44" s="747"/>
      <c r="H44" s="745" t="s">
        <v>137</v>
      </c>
      <c r="I44" s="743" t="s">
        <v>137</v>
      </c>
    </row>
    <row r="45" spans="1:9" ht="15">
      <c r="A45" s="744" t="s">
        <v>674</v>
      </c>
      <c r="B45" s="740" t="s">
        <v>1357</v>
      </c>
      <c r="C45" s="744" t="s">
        <v>11</v>
      </c>
      <c r="D45" s="744">
        <v>2012</v>
      </c>
      <c r="E45" s="744"/>
      <c r="F45" s="744"/>
      <c r="G45" s="747"/>
      <c r="H45" s="745" t="s">
        <v>137</v>
      </c>
      <c r="I45" s="743" t="s">
        <v>137</v>
      </c>
    </row>
    <row r="46" spans="1:9" ht="15">
      <c r="A46" s="744" t="s">
        <v>674</v>
      </c>
      <c r="B46" s="738" t="s">
        <v>1358</v>
      </c>
      <c r="C46" s="744" t="s">
        <v>11</v>
      </c>
      <c r="D46" s="744">
        <v>2012</v>
      </c>
      <c r="E46" s="744"/>
      <c r="F46" s="744"/>
      <c r="G46" s="742" t="s">
        <v>10</v>
      </c>
      <c r="H46" s="745" t="s">
        <v>137</v>
      </c>
      <c r="I46" s="743" t="s">
        <v>93</v>
      </c>
    </row>
    <row r="47" spans="1:9" ht="15">
      <c r="A47" s="744" t="s">
        <v>674</v>
      </c>
      <c r="B47" s="738" t="s">
        <v>1359</v>
      </c>
      <c r="C47" s="744" t="s">
        <v>11</v>
      </c>
      <c r="D47" s="744">
        <v>2012</v>
      </c>
      <c r="E47" s="744"/>
      <c r="F47" s="744"/>
      <c r="G47" s="747"/>
      <c r="H47" s="745" t="s">
        <v>93</v>
      </c>
      <c r="I47" s="743" t="s">
        <v>137</v>
      </c>
    </row>
    <row r="48" spans="1:9" ht="30">
      <c r="A48" s="744" t="s">
        <v>674</v>
      </c>
      <c r="B48" s="738" t="s">
        <v>1360</v>
      </c>
      <c r="C48" s="744" t="s">
        <v>11</v>
      </c>
      <c r="D48" s="744">
        <v>2012</v>
      </c>
      <c r="E48" s="744"/>
      <c r="F48" s="744"/>
      <c r="G48" s="747"/>
      <c r="H48" s="745" t="s">
        <v>93</v>
      </c>
      <c r="I48" s="743" t="s">
        <v>137</v>
      </c>
    </row>
    <row r="49" spans="1:9" ht="30">
      <c r="A49" s="744" t="s">
        <v>674</v>
      </c>
      <c r="B49" s="738" t="s">
        <v>1361</v>
      </c>
      <c r="C49" s="744" t="s">
        <v>11</v>
      </c>
      <c r="D49" s="744">
        <v>2012</v>
      </c>
      <c r="E49" s="744"/>
      <c r="F49" s="744"/>
      <c r="G49" s="742" t="s">
        <v>10</v>
      </c>
      <c r="H49" s="745" t="s">
        <v>93</v>
      </c>
      <c r="I49" s="743" t="s">
        <v>93</v>
      </c>
    </row>
    <row r="50" spans="1:9" ht="30">
      <c r="A50" s="744" t="s">
        <v>674</v>
      </c>
      <c r="B50" s="739" t="s">
        <v>1362</v>
      </c>
      <c r="C50" s="744" t="s">
        <v>11</v>
      </c>
      <c r="D50" s="744">
        <v>2012</v>
      </c>
      <c r="E50" s="744"/>
      <c r="F50" s="744"/>
      <c r="G50" s="747"/>
      <c r="H50" s="745" t="s">
        <v>137</v>
      </c>
      <c r="I50" s="743" t="s">
        <v>137</v>
      </c>
    </row>
    <row r="51" spans="1:9" ht="15">
      <c r="A51" s="744" t="s">
        <v>674</v>
      </c>
      <c r="B51" s="738" t="s">
        <v>1363</v>
      </c>
      <c r="C51" s="744" t="s">
        <v>11</v>
      </c>
      <c r="D51" s="744">
        <v>2012</v>
      </c>
      <c r="E51" s="744"/>
      <c r="F51" s="744"/>
      <c r="G51" s="747"/>
      <c r="H51" s="745" t="s">
        <v>137</v>
      </c>
      <c r="I51" s="743" t="s">
        <v>137</v>
      </c>
    </row>
    <row r="52" spans="1:9" ht="15">
      <c r="A52" s="744" t="s">
        <v>674</v>
      </c>
      <c r="B52" s="738" t="s">
        <v>1364</v>
      </c>
      <c r="C52" s="744" t="s">
        <v>11</v>
      </c>
      <c r="D52" s="744">
        <v>2012</v>
      </c>
      <c r="E52" s="744"/>
      <c r="F52" s="744"/>
      <c r="G52" s="742" t="s">
        <v>10</v>
      </c>
      <c r="H52" s="745" t="s">
        <v>93</v>
      </c>
      <c r="I52" s="743" t="s">
        <v>93</v>
      </c>
    </row>
    <row r="53" spans="1:9" ht="15">
      <c r="A53" s="744" t="s">
        <v>674</v>
      </c>
      <c r="B53" s="741" t="s">
        <v>1365</v>
      </c>
      <c r="C53" s="744" t="s">
        <v>11</v>
      </c>
      <c r="D53" s="744">
        <v>2012</v>
      </c>
      <c r="E53" s="744"/>
      <c r="F53" s="744"/>
      <c r="G53" s="742" t="s">
        <v>10</v>
      </c>
      <c r="H53" s="745" t="s">
        <v>93</v>
      </c>
      <c r="I53" s="743" t="s">
        <v>93</v>
      </c>
    </row>
    <row r="54" spans="1:9" ht="15">
      <c r="A54" s="744" t="s">
        <v>674</v>
      </c>
      <c r="B54" s="738" t="s">
        <v>1366</v>
      </c>
      <c r="C54" s="744" t="s">
        <v>11</v>
      </c>
      <c r="D54" s="744">
        <v>2012</v>
      </c>
      <c r="E54" s="744"/>
      <c r="F54" s="744"/>
      <c r="G54" s="747"/>
      <c r="H54" s="745" t="s">
        <v>137</v>
      </c>
      <c r="I54" s="743" t="s">
        <v>137</v>
      </c>
    </row>
    <row r="55" spans="1:9" ht="15">
      <c r="A55" s="744" t="s">
        <v>674</v>
      </c>
      <c r="B55" s="738" t="s">
        <v>1367</v>
      </c>
      <c r="C55" s="744" t="s">
        <v>11</v>
      </c>
      <c r="D55" s="744">
        <v>2012</v>
      </c>
      <c r="E55" s="744"/>
      <c r="F55" s="744"/>
      <c r="G55" s="742" t="s">
        <v>10</v>
      </c>
      <c r="H55" s="745" t="s">
        <v>93</v>
      </c>
      <c r="I55" s="743" t="s">
        <v>93</v>
      </c>
    </row>
    <row r="56" spans="1:9" ht="30">
      <c r="A56" s="744" t="s">
        <v>674</v>
      </c>
      <c r="B56" s="738" t="s">
        <v>1368</v>
      </c>
      <c r="C56" s="744" t="s">
        <v>11</v>
      </c>
      <c r="D56" s="744">
        <v>2012</v>
      </c>
      <c r="E56" s="744"/>
      <c r="F56" s="744"/>
      <c r="G56" s="747"/>
      <c r="H56" s="745" t="s">
        <v>137</v>
      </c>
      <c r="I56" s="743" t="s">
        <v>137</v>
      </c>
    </row>
    <row r="57" spans="1:9" ht="30">
      <c r="A57" s="744" t="s">
        <v>674</v>
      </c>
      <c r="B57" s="738" t="s">
        <v>1369</v>
      </c>
      <c r="C57" s="744" t="s">
        <v>11</v>
      </c>
      <c r="D57" s="744">
        <v>2012</v>
      </c>
      <c r="E57" s="744"/>
      <c r="F57" s="744"/>
      <c r="G57" s="742" t="s">
        <v>10</v>
      </c>
      <c r="H57" s="745" t="s">
        <v>93</v>
      </c>
      <c r="I57" s="743" t="s">
        <v>93</v>
      </c>
    </row>
    <row r="58" spans="1:9" ht="30">
      <c r="A58" s="744" t="s">
        <v>674</v>
      </c>
      <c r="B58" s="738" t="s">
        <v>1370</v>
      </c>
      <c r="C58" s="744" t="s">
        <v>11</v>
      </c>
      <c r="D58" s="744">
        <v>2012</v>
      </c>
      <c r="E58" s="744"/>
      <c r="F58" s="744"/>
      <c r="G58" s="747"/>
      <c r="H58" s="745" t="s">
        <v>93</v>
      </c>
      <c r="I58" s="743" t="s">
        <v>137</v>
      </c>
    </row>
    <row r="59" spans="1:9" ht="15">
      <c r="A59" s="744" t="s">
        <v>674</v>
      </c>
      <c r="B59" s="740" t="s">
        <v>1371</v>
      </c>
      <c r="C59" s="744" t="s">
        <v>11</v>
      </c>
      <c r="D59" s="744">
        <v>2012</v>
      </c>
      <c r="E59" s="744"/>
      <c r="F59" s="744"/>
      <c r="G59" s="742" t="s">
        <v>10</v>
      </c>
      <c r="H59" s="745" t="s">
        <v>137</v>
      </c>
      <c r="I59" s="743" t="s">
        <v>93</v>
      </c>
    </row>
    <row r="60" spans="1:9" ht="15">
      <c r="A60" s="744" t="s">
        <v>674</v>
      </c>
      <c r="B60" s="739" t="s">
        <v>1372</v>
      </c>
      <c r="C60" s="744" t="s">
        <v>11</v>
      </c>
      <c r="D60" s="744">
        <v>2012</v>
      </c>
      <c r="E60" s="744"/>
      <c r="F60" s="744"/>
      <c r="G60" s="747"/>
      <c r="H60" s="745" t="s">
        <v>137</v>
      </c>
      <c r="I60" s="743" t="s">
        <v>137</v>
      </c>
    </row>
    <row r="61" spans="1:9" ht="15">
      <c r="A61" s="744" t="s">
        <v>674</v>
      </c>
      <c r="B61" s="739" t="s">
        <v>1373</v>
      </c>
      <c r="C61" s="744" t="s">
        <v>11</v>
      </c>
      <c r="D61" s="744">
        <v>2012</v>
      </c>
      <c r="E61" s="744"/>
      <c r="F61" s="744"/>
      <c r="G61" s="742" t="s">
        <v>10</v>
      </c>
      <c r="H61" s="745" t="s">
        <v>137</v>
      </c>
      <c r="I61" s="743" t="s">
        <v>93</v>
      </c>
    </row>
    <row r="62" spans="1:9" ht="30">
      <c r="A62" s="744" t="s">
        <v>674</v>
      </c>
      <c r="B62" s="739" t="s">
        <v>1374</v>
      </c>
      <c r="C62" s="744" t="s">
        <v>11</v>
      </c>
      <c r="D62" s="744">
        <v>2012</v>
      </c>
      <c r="E62" s="744"/>
      <c r="F62" s="744"/>
      <c r="G62" s="747"/>
      <c r="H62" s="745" t="s">
        <v>137</v>
      </c>
      <c r="I62" s="743" t="s">
        <v>137</v>
      </c>
    </row>
    <row r="63" spans="1:9" ht="30">
      <c r="A63" s="744" t="s">
        <v>674</v>
      </c>
      <c r="B63" s="739" t="s">
        <v>1375</v>
      </c>
      <c r="C63" s="744" t="s">
        <v>11</v>
      </c>
      <c r="D63" s="744">
        <v>2012</v>
      </c>
      <c r="E63" s="744"/>
      <c r="F63" s="744"/>
      <c r="G63" s="742" t="s">
        <v>10</v>
      </c>
      <c r="H63" s="745" t="s">
        <v>137</v>
      </c>
      <c r="I63" s="743" t="s">
        <v>93</v>
      </c>
    </row>
    <row r="64" spans="1:9" ht="15">
      <c r="A64" s="744" t="s">
        <v>674</v>
      </c>
      <c r="B64" s="739" t="s">
        <v>1376</v>
      </c>
      <c r="C64" s="744" t="s">
        <v>11</v>
      </c>
      <c r="D64" s="744">
        <v>2012</v>
      </c>
      <c r="E64" s="744"/>
      <c r="F64" s="744"/>
      <c r="G64" s="742" t="s">
        <v>10</v>
      </c>
      <c r="H64" s="745" t="s">
        <v>137</v>
      </c>
      <c r="I64" s="743" t="s">
        <v>93</v>
      </c>
    </row>
    <row r="65" spans="1:9" ht="30">
      <c r="A65" s="744" t="s">
        <v>674</v>
      </c>
      <c r="B65" s="738" t="s">
        <v>1377</v>
      </c>
      <c r="C65" s="744" t="s">
        <v>11</v>
      </c>
      <c r="D65" s="744">
        <v>2012</v>
      </c>
      <c r="E65" s="744"/>
      <c r="F65" s="744"/>
      <c r="G65" s="747"/>
      <c r="H65" s="745" t="s">
        <v>93</v>
      </c>
      <c r="I65" s="743" t="s">
        <v>137</v>
      </c>
    </row>
    <row r="66" spans="1:9" ht="15">
      <c r="A66" s="744" t="s">
        <v>674</v>
      </c>
      <c r="B66" s="738" t="s">
        <v>1378</v>
      </c>
      <c r="C66" s="744" t="s">
        <v>11</v>
      </c>
      <c r="D66" s="744">
        <v>2012</v>
      </c>
      <c r="E66" s="744"/>
      <c r="F66" s="744" t="s">
        <v>1388</v>
      </c>
      <c r="G66" s="742" t="s">
        <v>10</v>
      </c>
      <c r="H66" s="745" t="s">
        <v>93</v>
      </c>
      <c r="I66" s="743" t="s">
        <v>93</v>
      </c>
    </row>
    <row r="67" spans="1:9" ht="30">
      <c r="A67" s="744" t="s">
        <v>674</v>
      </c>
      <c r="B67" s="738" t="s">
        <v>1379</v>
      </c>
      <c r="C67" s="744" t="s">
        <v>11</v>
      </c>
      <c r="D67" s="744">
        <v>2012</v>
      </c>
      <c r="E67" s="744"/>
      <c r="F67" s="744"/>
      <c r="G67" s="742" t="s">
        <v>10</v>
      </c>
      <c r="H67" s="745" t="s">
        <v>93</v>
      </c>
      <c r="I67" s="743" t="s">
        <v>93</v>
      </c>
    </row>
    <row r="68" spans="1:9" ht="15">
      <c r="A68" s="744" t="s">
        <v>674</v>
      </c>
      <c r="B68" s="738" t="s">
        <v>1380</v>
      </c>
      <c r="C68" s="744" t="s">
        <v>11</v>
      </c>
      <c r="D68" s="744">
        <v>2012</v>
      </c>
      <c r="E68" s="744"/>
      <c r="F68" s="744"/>
      <c r="G68" s="742" t="s">
        <v>10</v>
      </c>
      <c r="H68" s="745" t="s">
        <v>93</v>
      </c>
      <c r="I68" s="743" t="s">
        <v>93</v>
      </c>
    </row>
    <row r="69" spans="1:9" ht="15">
      <c r="A69" s="744" t="s">
        <v>674</v>
      </c>
      <c r="B69" s="738" t="s">
        <v>1381</v>
      </c>
      <c r="C69" s="744" t="s">
        <v>11</v>
      </c>
      <c r="D69" s="744">
        <v>2012</v>
      </c>
      <c r="E69" s="744"/>
      <c r="F69" s="744"/>
      <c r="G69" s="742" t="s">
        <v>10</v>
      </c>
      <c r="H69" s="745" t="s">
        <v>93</v>
      </c>
      <c r="I69" s="743" t="s">
        <v>93</v>
      </c>
    </row>
    <row r="70" spans="1:9" ht="15">
      <c r="A70" s="744" t="s">
        <v>674</v>
      </c>
      <c r="B70" s="738" t="s">
        <v>1382</v>
      </c>
      <c r="C70" s="744" t="s">
        <v>11</v>
      </c>
      <c r="D70" s="744">
        <v>2012</v>
      </c>
      <c r="E70" s="744"/>
      <c r="F70" s="744"/>
      <c r="G70" s="742" t="s">
        <v>10</v>
      </c>
      <c r="H70" s="745" t="s">
        <v>93</v>
      </c>
      <c r="I70" s="743" t="s">
        <v>93</v>
      </c>
    </row>
    <row r="71" spans="1:9" ht="15">
      <c r="A71" s="744" t="s">
        <v>674</v>
      </c>
      <c r="B71" s="738" t="s">
        <v>1383</v>
      </c>
      <c r="C71" s="744" t="s">
        <v>11</v>
      </c>
      <c r="D71" s="744">
        <v>2012</v>
      </c>
      <c r="E71" s="744"/>
      <c r="F71" s="744"/>
      <c r="G71" s="742" t="s">
        <v>10</v>
      </c>
      <c r="H71" s="745" t="s">
        <v>93</v>
      </c>
      <c r="I71" s="743" t="s">
        <v>93</v>
      </c>
    </row>
    <row r="72" spans="1:9" ht="15">
      <c r="A72" s="744" t="s">
        <v>674</v>
      </c>
      <c r="B72" s="738" t="s">
        <v>1384</v>
      </c>
      <c r="C72" s="744" t="s">
        <v>11</v>
      </c>
      <c r="D72" s="744">
        <v>2012</v>
      </c>
      <c r="E72" s="744"/>
      <c r="F72" s="744"/>
      <c r="G72" s="742" t="s">
        <v>10</v>
      </c>
      <c r="H72" s="745" t="s">
        <v>93</v>
      </c>
      <c r="I72" s="743" t="s">
        <v>93</v>
      </c>
    </row>
    <row r="73" spans="1:9" ht="15">
      <c r="A73" s="744" t="s">
        <v>674</v>
      </c>
      <c r="B73" s="738" t="s">
        <v>1380</v>
      </c>
      <c r="C73" s="744" t="s">
        <v>11</v>
      </c>
      <c r="D73" s="744">
        <v>2012</v>
      </c>
      <c r="E73" s="744"/>
      <c r="F73" s="744"/>
      <c r="G73" s="742" t="s">
        <v>10</v>
      </c>
      <c r="H73" s="745" t="s">
        <v>93</v>
      </c>
      <c r="I73" s="743" t="s">
        <v>93</v>
      </c>
    </row>
    <row r="74" spans="1:9" ht="15">
      <c r="A74" s="744" t="s">
        <v>674</v>
      </c>
      <c r="B74" s="738" t="s">
        <v>1380</v>
      </c>
      <c r="C74" s="744" t="s">
        <v>11</v>
      </c>
      <c r="D74" s="744">
        <v>2012</v>
      </c>
      <c r="E74" s="744"/>
      <c r="F74" s="744"/>
      <c r="G74" s="742" t="s">
        <v>10</v>
      </c>
      <c r="H74" s="745" t="s">
        <v>93</v>
      </c>
      <c r="I74" s="743" t="s">
        <v>93</v>
      </c>
    </row>
  </sheetData>
  <phoneticPr fontId="32" type="noConversion"/>
  <pageMargins left="0.70833333333333337" right="0.70833333333333337" top="0.78749999999999998" bottom="0.78749999999999998" header="0.51180555555555551" footer="0.51180555555555551"/>
  <pageSetup paperSize="9" scale="50"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140"/>
  <sheetViews>
    <sheetView zoomScaleNormal="100" zoomScaleSheetLayoutView="75" workbookViewId="0">
      <selection activeCell="P15" sqref="P15:P16"/>
    </sheetView>
  </sheetViews>
  <sheetFormatPr defaultColWidth="11.5703125" defaultRowHeight="12.75"/>
  <cols>
    <col min="1" max="1" width="11.5703125" style="752" customWidth="1"/>
    <col min="2" max="2" width="12.42578125" style="752" customWidth="1"/>
    <col min="3" max="3" width="11.5703125" style="752" customWidth="1"/>
    <col min="4" max="4" width="32.7109375" style="752" customWidth="1"/>
    <col min="5" max="5" width="11.5703125" style="53" customWidth="1"/>
    <col min="6" max="6" width="19.42578125" style="752" customWidth="1"/>
    <col min="7" max="7" width="31.28515625" style="752" customWidth="1"/>
    <col min="8" max="8" width="21.85546875" style="752" customWidth="1"/>
    <col min="9" max="9" width="21.42578125" style="377" customWidth="1"/>
    <col min="10" max="12" width="21.42578125" style="752" customWidth="1"/>
    <col min="13" max="13" width="14.7109375" style="752" customWidth="1"/>
    <col min="14" max="14" width="11.5703125" style="752" customWidth="1"/>
    <col min="15" max="15" width="21.42578125" style="752" customWidth="1"/>
    <col min="16" max="16" width="11.5703125" style="53" customWidth="1"/>
    <col min="17" max="17" width="13.85546875" style="752" customWidth="1"/>
    <col min="18" max="19" width="22" style="752" customWidth="1"/>
    <col min="20" max="20" width="16.42578125" style="752" customWidth="1"/>
    <col min="21" max="21" width="17.42578125" style="752" customWidth="1"/>
    <col min="22" max="22" width="22.85546875" style="752" customWidth="1"/>
    <col min="23" max="16384" width="11.5703125" style="752"/>
  </cols>
  <sheetData>
    <row r="1" spans="1:20" ht="15.75" customHeight="1" thickBot="1">
      <c r="A1" s="61" t="s">
        <v>389</v>
      </c>
      <c r="B1" s="61"/>
      <c r="C1" s="61"/>
      <c r="D1" s="61"/>
      <c r="E1" s="610"/>
      <c r="F1" s="61"/>
      <c r="G1" s="61"/>
      <c r="H1" s="61"/>
      <c r="I1" s="765"/>
      <c r="J1" s="61"/>
      <c r="K1" s="61"/>
      <c r="L1" s="61"/>
      <c r="M1" s="61"/>
      <c r="N1" s="61"/>
      <c r="O1" s="61"/>
      <c r="P1" s="610"/>
      <c r="Q1" s="61"/>
      <c r="R1" s="61"/>
      <c r="S1" s="62"/>
      <c r="T1" s="45" t="s">
        <v>0</v>
      </c>
    </row>
    <row r="2" spans="1:20" ht="15.75" customHeight="1">
      <c r="A2" s="61"/>
      <c r="B2" s="61"/>
      <c r="C2" s="61"/>
      <c r="D2" s="61"/>
      <c r="E2" s="610"/>
      <c r="F2" s="61"/>
      <c r="G2" s="61"/>
      <c r="H2" s="61"/>
      <c r="I2" s="765"/>
      <c r="J2" s="61"/>
      <c r="K2" s="61"/>
      <c r="L2" s="61"/>
      <c r="M2" s="61"/>
      <c r="N2" s="61"/>
      <c r="O2" s="61"/>
      <c r="P2" s="610"/>
      <c r="Q2" s="61"/>
      <c r="R2" s="61"/>
      <c r="S2" s="62"/>
      <c r="T2" s="761" t="s">
        <v>397</v>
      </c>
    </row>
    <row r="3" spans="1:20" ht="12.95" customHeight="1">
      <c r="A3" s="908" t="s">
        <v>1</v>
      </c>
      <c r="B3" s="908" t="s">
        <v>125</v>
      </c>
      <c r="C3" s="908" t="s">
        <v>96</v>
      </c>
      <c r="D3" s="908" t="s">
        <v>13</v>
      </c>
      <c r="E3" s="910" t="s">
        <v>3</v>
      </c>
      <c r="F3" s="908" t="s">
        <v>70</v>
      </c>
      <c r="G3" s="908" t="s">
        <v>126</v>
      </c>
      <c r="H3" s="908" t="s">
        <v>127</v>
      </c>
      <c r="I3" s="766"/>
      <c r="J3" s="762"/>
      <c r="K3" s="762"/>
      <c r="L3" s="762"/>
      <c r="M3" s="762"/>
      <c r="N3" s="911" t="s">
        <v>1140</v>
      </c>
      <c r="O3" s="911"/>
      <c r="P3" s="911"/>
      <c r="Q3" s="911"/>
      <c r="R3" s="911"/>
      <c r="S3" s="911"/>
      <c r="T3" s="763"/>
    </row>
    <row r="4" spans="1:20" ht="76.5">
      <c r="A4" s="909"/>
      <c r="B4" s="909"/>
      <c r="C4" s="909"/>
      <c r="D4" s="909"/>
      <c r="E4" s="910"/>
      <c r="F4" s="909"/>
      <c r="G4" s="909"/>
      <c r="H4" s="908"/>
      <c r="I4" s="766" t="s">
        <v>128</v>
      </c>
      <c r="J4" s="762" t="s">
        <v>129</v>
      </c>
      <c r="K4" s="762" t="s">
        <v>1141</v>
      </c>
      <c r="L4" s="762" t="s">
        <v>1142</v>
      </c>
      <c r="M4" s="762" t="s">
        <v>116</v>
      </c>
      <c r="N4" s="628" t="s">
        <v>130</v>
      </c>
      <c r="O4" s="628" t="s">
        <v>131</v>
      </c>
      <c r="P4" s="628" t="s">
        <v>132</v>
      </c>
      <c r="Q4" s="628" t="s">
        <v>133</v>
      </c>
      <c r="R4" s="628" t="s">
        <v>134</v>
      </c>
      <c r="S4" s="628" t="s">
        <v>135</v>
      </c>
      <c r="T4" s="628" t="s">
        <v>1394</v>
      </c>
    </row>
    <row r="5" spans="1:20">
      <c r="A5" s="609" t="s">
        <v>424</v>
      </c>
      <c r="B5" s="609"/>
      <c r="C5" s="609">
        <v>2012</v>
      </c>
      <c r="D5" s="758" t="s">
        <v>22</v>
      </c>
      <c r="E5" s="138" t="s">
        <v>11</v>
      </c>
      <c r="F5" s="758" t="s">
        <v>486</v>
      </c>
      <c r="G5" s="751" t="s">
        <v>908</v>
      </c>
      <c r="H5" s="609" t="s">
        <v>825</v>
      </c>
      <c r="I5" s="767">
        <v>1.25E-3</v>
      </c>
      <c r="J5" s="609"/>
      <c r="K5" s="609">
        <v>1500</v>
      </c>
      <c r="L5" s="609"/>
      <c r="M5" s="609" t="s">
        <v>121</v>
      </c>
      <c r="N5" s="750"/>
      <c r="O5" s="750"/>
      <c r="P5" s="750">
        <v>2160</v>
      </c>
      <c r="Q5" s="750" t="s">
        <v>1399</v>
      </c>
      <c r="R5" s="750">
        <v>0</v>
      </c>
      <c r="S5" s="750" t="s">
        <v>1390</v>
      </c>
      <c r="T5" s="750">
        <f>R5+P5</f>
        <v>2160</v>
      </c>
    </row>
    <row r="6" spans="1:20">
      <c r="A6" s="609" t="s">
        <v>424</v>
      </c>
      <c r="B6" s="609"/>
      <c r="C6" s="609">
        <v>2012</v>
      </c>
      <c r="D6" s="758" t="s">
        <v>22</v>
      </c>
      <c r="E6" s="138" t="s">
        <v>11</v>
      </c>
      <c r="F6" s="758" t="s">
        <v>486</v>
      </c>
      <c r="G6" s="751" t="s">
        <v>837</v>
      </c>
      <c r="H6" s="609" t="s">
        <v>825</v>
      </c>
      <c r="I6" s="767">
        <v>0.125</v>
      </c>
      <c r="J6" s="609"/>
      <c r="K6" s="609">
        <v>2200</v>
      </c>
      <c r="L6" s="609"/>
      <c r="M6" s="609" t="s">
        <v>121</v>
      </c>
      <c r="N6" s="750"/>
      <c r="O6" s="750"/>
      <c r="P6" s="750">
        <v>3004</v>
      </c>
      <c r="Q6" s="750">
        <v>0.04</v>
      </c>
      <c r="R6" s="750">
        <v>67</v>
      </c>
      <c r="S6" s="750">
        <v>4.2000000000000003E-2</v>
      </c>
      <c r="T6" s="750">
        <f>R6+P6</f>
        <v>3071</v>
      </c>
    </row>
    <row r="7" spans="1:20">
      <c r="A7" s="609" t="s">
        <v>424</v>
      </c>
      <c r="B7" s="609"/>
      <c r="C7" s="609">
        <v>2012</v>
      </c>
      <c r="D7" s="758" t="s">
        <v>22</v>
      </c>
      <c r="E7" s="138" t="s">
        <v>11</v>
      </c>
      <c r="F7" s="758" t="s">
        <v>486</v>
      </c>
      <c r="G7" s="751" t="s">
        <v>842</v>
      </c>
      <c r="H7" s="609" t="s">
        <v>825</v>
      </c>
      <c r="I7" s="767">
        <v>0.125</v>
      </c>
      <c r="J7" s="609"/>
      <c r="K7" s="609">
        <v>80000</v>
      </c>
      <c r="L7" s="609"/>
      <c r="M7" s="609" t="s">
        <v>121</v>
      </c>
      <c r="N7" s="750"/>
      <c r="O7" s="750"/>
      <c r="P7" s="750">
        <v>7505</v>
      </c>
      <c r="Q7" s="750">
        <v>0.186</v>
      </c>
      <c r="R7" s="750">
        <v>2711</v>
      </c>
      <c r="S7" s="750">
        <v>1.2999999999999999E-2</v>
      </c>
      <c r="T7" s="750">
        <f>R7+P7</f>
        <v>10216</v>
      </c>
    </row>
    <row r="8" spans="1:20">
      <c r="A8" s="609" t="s">
        <v>424</v>
      </c>
      <c r="B8" s="609"/>
      <c r="C8" s="609">
        <v>2012</v>
      </c>
      <c r="D8" s="758" t="s">
        <v>22</v>
      </c>
      <c r="E8" s="138" t="s">
        <v>11</v>
      </c>
      <c r="F8" s="758" t="s">
        <v>519</v>
      </c>
      <c r="G8" s="751" t="s">
        <v>842</v>
      </c>
      <c r="H8" s="609" t="s">
        <v>825</v>
      </c>
      <c r="I8" s="767">
        <v>0.125</v>
      </c>
      <c r="J8" s="609"/>
      <c r="K8" s="609">
        <v>10000</v>
      </c>
      <c r="L8" s="609"/>
      <c r="M8" s="609" t="s">
        <v>121</v>
      </c>
      <c r="N8" s="750"/>
      <c r="O8" s="750"/>
      <c r="P8" s="750">
        <v>10414</v>
      </c>
      <c r="Q8" s="750">
        <v>0.22700000000000001</v>
      </c>
      <c r="R8" s="750">
        <v>6571</v>
      </c>
      <c r="S8" s="750">
        <v>0.08</v>
      </c>
      <c r="T8" s="750">
        <f>R8+P8</f>
        <v>16985</v>
      </c>
    </row>
    <row r="9" spans="1:20">
      <c r="A9" s="609" t="s">
        <v>424</v>
      </c>
      <c r="B9" s="609"/>
      <c r="C9" s="609">
        <v>2012</v>
      </c>
      <c r="D9" s="758" t="s">
        <v>22</v>
      </c>
      <c r="E9" s="138" t="s">
        <v>11</v>
      </c>
      <c r="F9" s="758" t="s">
        <v>1143</v>
      </c>
      <c r="G9" s="898" t="s">
        <v>724</v>
      </c>
      <c r="H9" s="895" t="s">
        <v>576</v>
      </c>
      <c r="I9" s="890">
        <v>0.125</v>
      </c>
      <c r="J9" s="895"/>
      <c r="K9" s="895">
        <v>8000</v>
      </c>
      <c r="L9" s="895"/>
      <c r="M9" s="895" t="s">
        <v>121</v>
      </c>
      <c r="N9" s="891"/>
      <c r="O9" s="891"/>
      <c r="P9" s="891">
        <v>3968</v>
      </c>
      <c r="Q9" s="891">
        <v>3.7999999999999999E-2</v>
      </c>
      <c r="R9" s="891">
        <v>3492</v>
      </c>
      <c r="S9" s="891">
        <v>1.4E-2</v>
      </c>
      <c r="T9" s="891">
        <f>P9+R9</f>
        <v>7460</v>
      </c>
    </row>
    <row r="10" spans="1:20">
      <c r="A10" s="609" t="s">
        <v>424</v>
      </c>
      <c r="B10" s="609"/>
      <c r="C10" s="609">
        <v>2012</v>
      </c>
      <c r="D10" s="758" t="s">
        <v>22</v>
      </c>
      <c r="E10" s="138" t="s">
        <v>11</v>
      </c>
      <c r="F10" s="758" t="s">
        <v>1144</v>
      </c>
      <c r="G10" s="898"/>
      <c r="H10" s="895"/>
      <c r="I10" s="890"/>
      <c r="J10" s="895"/>
      <c r="K10" s="895"/>
      <c r="L10" s="895"/>
      <c r="M10" s="895"/>
      <c r="N10" s="891"/>
      <c r="O10" s="891"/>
      <c r="P10" s="891"/>
      <c r="Q10" s="891"/>
      <c r="R10" s="891"/>
      <c r="S10" s="891"/>
      <c r="T10" s="891"/>
    </row>
    <row r="11" spans="1:20" s="244" customFormat="1">
      <c r="A11" s="609" t="s">
        <v>424</v>
      </c>
      <c r="B11" s="609"/>
      <c r="C11" s="783">
        <v>2012</v>
      </c>
      <c r="D11" s="758" t="s">
        <v>22</v>
      </c>
      <c r="E11" s="138" t="s">
        <v>11</v>
      </c>
      <c r="F11" s="758" t="s">
        <v>486</v>
      </c>
      <c r="G11" s="898" t="s">
        <v>723</v>
      </c>
      <c r="H11" s="895" t="s">
        <v>576</v>
      </c>
      <c r="I11" s="890">
        <v>0.125</v>
      </c>
      <c r="J11" s="899"/>
      <c r="K11" s="895">
        <v>12000</v>
      </c>
      <c r="L11" s="899"/>
      <c r="M11" s="895" t="s">
        <v>121</v>
      </c>
      <c r="N11" s="893"/>
      <c r="O11" s="893"/>
      <c r="P11" s="891">
        <v>2844</v>
      </c>
      <c r="Q11" s="896">
        <v>0.02</v>
      </c>
      <c r="R11" s="891">
        <v>5488</v>
      </c>
      <c r="S11" s="892">
        <v>0.01</v>
      </c>
      <c r="T11" s="891">
        <f>P11+R11</f>
        <v>8332</v>
      </c>
    </row>
    <row r="12" spans="1:20" s="244" customFormat="1">
      <c r="A12" s="609" t="s">
        <v>424</v>
      </c>
      <c r="B12" s="609"/>
      <c r="C12" s="783">
        <v>2012</v>
      </c>
      <c r="D12" s="758" t="s">
        <v>22</v>
      </c>
      <c r="E12" s="138" t="s">
        <v>11</v>
      </c>
      <c r="F12" s="758" t="s">
        <v>519</v>
      </c>
      <c r="G12" s="898"/>
      <c r="H12" s="895"/>
      <c r="I12" s="890"/>
      <c r="J12" s="899"/>
      <c r="K12" s="895"/>
      <c r="L12" s="899"/>
      <c r="M12" s="895"/>
      <c r="N12" s="893"/>
      <c r="O12" s="893"/>
      <c r="P12" s="891"/>
      <c r="Q12" s="897"/>
      <c r="R12" s="891"/>
      <c r="S12" s="907"/>
      <c r="T12" s="891"/>
    </row>
    <row r="13" spans="1:20">
      <c r="A13" s="609" t="s">
        <v>424</v>
      </c>
      <c r="B13" s="609"/>
      <c r="C13" s="609">
        <v>2012</v>
      </c>
      <c r="D13" s="758" t="s">
        <v>22</v>
      </c>
      <c r="E13" s="138" t="s">
        <v>11</v>
      </c>
      <c r="F13" s="758" t="s">
        <v>486</v>
      </c>
      <c r="G13" s="898" t="s">
        <v>859</v>
      </c>
      <c r="H13" s="895" t="s">
        <v>576</v>
      </c>
      <c r="I13" s="890">
        <v>0.125</v>
      </c>
      <c r="J13" s="899"/>
      <c r="K13" s="895">
        <v>12000</v>
      </c>
      <c r="L13" s="899"/>
      <c r="M13" s="895" t="s">
        <v>121</v>
      </c>
      <c r="N13" s="893"/>
      <c r="O13" s="893"/>
      <c r="P13" s="893">
        <v>5933</v>
      </c>
      <c r="Q13" s="893">
        <v>9.9000000000000005E-2</v>
      </c>
      <c r="R13" s="893">
        <v>6295</v>
      </c>
      <c r="S13" s="893">
        <v>2.1999999999999999E-2</v>
      </c>
      <c r="T13" s="891">
        <f>P13+R13</f>
        <v>12228</v>
      </c>
    </row>
    <row r="14" spans="1:20">
      <c r="A14" s="609" t="s">
        <v>424</v>
      </c>
      <c r="B14" s="609"/>
      <c r="C14" s="609">
        <v>2012</v>
      </c>
      <c r="D14" s="758" t="s">
        <v>22</v>
      </c>
      <c r="E14" s="138" t="s">
        <v>11</v>
      </c>
      <c r="F14" s="758" t="s">
        <v>519</v>
      </c>
      <c r="G14" s="898"/>
      <c r="H14" s="895"/>
      <c r="I14" s="890"/>
      <c r="J14" s="899"/>
      <c r="K14" s="895"/>
      <c r="L14" s="899"/>
      <c r="M14" s="895"/>
      <c r="N14" s="893"/>
      <c r="O14" s="893"/>
      <c r="P14" s="893"/>
      <c r="Q14" s="893"/>
      <c r="R14" s="893"/>
      <c r="S14" s="893"/>
      <c r="T14" s="891"/>
    </row>
    <row r="15" spans="1:20" s="244" customFormat="1">
      <c r="A15" s="609" t="s">
        <v>424</v>
      </c>
      <c r="B15" s="609"/>
      <c r="C15" s="783">
        <v>2012</v>
      </c>
      <c r="D15" s="758" t="s">
        <v>22</v>
      </c>
      <c r="E15" s="138" t="s">
        <v>11</v>
      </c>
      <c r="F15" s="758" t="s">
        <v>486</v>
      </c>
      <c r="G15" s="905" t="s">
        <v>1152</v>
      </c>
      <c r="H15" s="895" t="s">
        <v>576</v>
      </c>
      <c r="I15" s="890">
        <v>0.125</v>
      </c>
      <c r="J15" s="899"/>
      <c r="K15" s="895">
        <v>12000</v>
      </c>
      <c r="L15" s="899"/>
      <c r="M15" s="895" t="s">
        <v>121</v>
      </c>
      <c r="N15" s="893"/>
      <c r="O15" s="893"/>
      <c r="P15" s="891">
        <v>195</v>
      </c>
      <c r="Q15" s="893">
        <v>1.7000000000000001E-2</v>
      </c>
      <c r="R15" s="891">
        <v>245</v>
      </c>
      <c r="S15" s="893">
        <v>1.4E-2</v>
      </c>
      <c r="T15" s="891">
        <f>P15+R15</f>
        <v>440</v>
      </c>
    </row>
    <row r="16" spans="1:20" s="244" customFormat="1" ht="12.75" customHeight="1">
      <c r="A16" s="609" t="s">
        <v>424</v>
      </c>
      <c r="B16" s="609"/>
      <c r="C16" s="783">
        <v>2012</v>
      </c>
      <c r="D16" s="758" t="s">
        <v>22</v>
      </c>
      <c r="E16" s="138" t="s">
        <v>11</v>
      </c>
      <c r="F16" s="758" t="s">
        <v>519</v>
      </c>
      <c r="G16" s="905"/>
      <c r="H16" s="895"/>
      <c r="I16" s="890"/>
      <c r="J16" s="899"/>
      <c r="K16" s="895"/>
      <c r="L16" s="899"/>
      <c r="M16" s="895"/>
      <c r="N16" s="893"/>
      <c r="O16" s="893"/>
      <c r="P16" s="891"/>
      <c r="Q16" s="893"/>
      <c r="R16" s="891"/>
      <c r="S16" s="893"/>
      <c r="T16" s="891"/>
    </row>
    <row r="17" spans="1:20">
      <c r="A17" s="609" t="s">
        <v>424</v>
      </c>
      <c r="B17" s="609"/>
      <c r="C17" s="609">
        <v>2012</v>
      </c>
      <c r="D17" s="758" t="s">
        <v>22</v>
      </c>
      <c r="E17" s="138" t="s">
        <v>11</v>
      </c>
      <c r="F17" s="758" t="s">
        <v>486</v>
      </c>
      <c r="G17" s="898" t="s">
        <v>1006</v>
      </c>
      <c r="H17" s="895" t="s">
        <v>825</v>
      </c>
      <c r="I17" s="890">
        <v>0.125</v>
      </c>
      <c r="J17" s="895"/>
      <c r="K17" s="895">
        <v>300</v>
      </c>
      <c r="L17" s="895"/>
      <c r="M17" s="895" t="s">
        <v>121</v>
      </c>
      <c r="N17" s="891"/>
      <c r="O17" s="891"/>
      <c r="P17" s="891">
        <v>1396</v>
      </c>
      <c r="Q17" s="891">
        <v>6.0000000000000001E-3</v>
      </c>
      <c r="R17" s="891">
        <v>29</v>
      </c>
      <c r="S17" s="891">
        <v>1.6E-2</v>
      </c>
      <c r="T17" s="891">
        <f>P17+R17</f>
        <v>1425</v>
      </c>
    </row>
    <row r="18" spans="1:20">
      <c r="A18" s="609" t="s">
        <v>424</v>
      </c>
      <c r="B18" s="609"/>
      <c r="C18" s="609">
        <v>2012</v>
      </c>
      <c r="D18" s="758" t="s">
        <v>22</v>
      </c>
      <c r="E18" s="138" t="s">
        <v>11</v>
      </c>
      <c r="F18" s="758" t="s">
        <v>519</v>
      </c>
      <c r="G18" s="898"/>
      <c r="H18" s="895"/>
      <c r="I18" s="890"/>
      <c r="J18" s="895"/>
      <c r="K18" s="895"/>
      <c r="L18" s="895"/>
      <c r="M18" s="895"/>
      <c r="N18" s="891"/>
      <c r="O18" s="891"/>
      <c r="P18" s="891"/>
      <c r="Q18" s="891"/>
      <c r="R18" s="891"/>
      <c r="S18" s="891"/>
      <c r="T18" s="891"/>
    </row>
    <row r="19" spans="1:20" s="244" customFormat="1" ht="12.75" customHeight="1">
      <c r="A19" s="609" t="s">
        <v>424</v>
      </c>
      <c r="B19" s="609"/>
      <c r="C19" s="783">
        <v>2012</v>
      </c>
      <c r="D19" s="758" t="s">
        <v>22</v>
      </c>
      <c r="E19" s="138" t="s">
        <v>11</v>
      </c>
      <c r="F19" s="758" t="s">
        <v>486</v>
      </c>
      <c r="G19" s="898" t="s">
        <v>898</v>
      </c>
      <c r="H19" s="895" t="s">
        <v>576</v>
      </c>
      <c r="I19" s="890">
        <v>0.125</v>
      </c>
      <c r="J19" s="899"/>
      <c r="K19" s="895">
        <v>12000</v>
      </c>
      <c r="L19" s="899"/>
      <c r="M19" s="895" t="s">
        <v>121</v>
      </c>
      <c r="N19" s="893"/>
      <c r="O19" s="893"/>
      <c r="P19" s="891">
        <v>95</v>
      </c>
      <c r="Q19" s="892">
        <v>2.1000000000000001E-2</v>
      </c>
      <c r="R19" s="891">
        <v>5</v>
      </c>
      <c r="S19" s="892">
        <v>6.9000000000000006E-2</v>
      </c>
      <c r="T19" s="891">
        <f>P19+R19</f>
        <v>100</v>
      </c>
    </row>
    <row r="20" spans="1:20" s="244" customFormat="1" ht="12.75" customHeight="1">
      <c r="A20" s="609" t="s">
        <v>424</v>
      </c>
      <c r="B20" s="609"/>
      <c r="C20" s="783">
        <v>2012</v>
      </c>
      <c r="D20" s="758" t="s">
        <v>22</v>
      </c>
      <c r="E20" s="138" t="s">
        <v>11</v>
      </c>
      <c r="F20" s="758" t="s">
        <v>519</v>
      </c>
      <c r="G20" s="898"/>
      <c r="H20" s="895"/>
      <c r="I20" s="890"/>
      <c r="J20" s="899"/>
      <c r="K20" s="895"/>
      <c r="L20" s="899"/>
      <c r="M20" s="895"/>
      <c r="N20" s="893"/>
      <c r="O20" s="893"/>
      <c r="P20" s="891"/>
      <c r="Q20" s="892">
        <v>6.9000000000000006E-2</v>
      </c>
      <c r="R20" s="891"/>
      <c r="S20" s="893"/>
      <c r="T20" s="891"/>
    </row>
    <row r="21" spans="1:20">
      <c r="A21" s="609" t="s">
        <v>424</v>
      </c>
      <c r="B21" s="609"/>
      <c r="C21" s="609">
        <v>2012</v>
      </c>
      <c r="D21" s="758" t="s">
        <v>22</v>
      </c>
      <c r="E21" s="138" t="s">
        <v>11</v>
      </c>
      <c r="F21" s="758" t="s">
        <v>486</v>
      </c>
      <c r="G21" s="751" t="s">
        <v>136</v>
      </c>
      <c r="H21" s="609" t="s">
        <v>825</v>
      </c>
      <c r="I21" s="767">
        <v>0.125</v>
      </c>
      <c r="J21" s="609"/>
      <c r="K21" s="609">
        <v>500</v>
      </c>
      <c r="L21" s="609"/>
      <c r="M21" s="609" t="s">
        <v>121</v>
      </c>
      <c r="N21" s="750"/>
      <c r="O21" s="750"/>
      <c r="P21" s="750">
        <v>48</v>
      </c>
      <c r="Q21" s="750">
        <v>9.7000000000000003E-2</v>
      </c>
      <c r="R21" s="750">
        <v>0</v>
      </c>
      <c r="S21" s="750" t="s">
        <v>228</v>
      </c>
      <c r="T21" s="784">
        <f>R21+P21</f>
        <v>48</v>
      </c>
    </row>
    <row r="22" spans="1:20">
      <c r="A22" s="609" t="s">
        <v>424</v>
      </c>
      <c r="B22" s="609"/>
      <c r="C22" s="609">
        <v>2012</v>
      </c>
      <c r="D22" s="758" t="s">
        <v>22</v>
      </c>
      <c r="E22" s="138" t="s">
        <v>11</v>
      </c>
      <c r="F22" s="758" t="s">
        <v>486</v>
      </c>
      <c r="G22" s="904" t="s">
        <v>833</v>
      </c>
      <c r="H22" s="895" t="s">
        <v>825</v>
      </c>
      <c r="I22" s="890">
        <v>0.125</v>
      </c>
      <c r="J22" s="895"/>
      <c r="K22" s="895">
        <v>9000</v>
      </c>
      <c r="L22" s="895"/>
      <c r="M22" s="895" t="s">
        <v>121</v>
      </c>
      <c r="N22" s="891"/>
      <c r="O22" s="891"/>
      <c r="P22" s="891">
        <v>5611</v>
      </c>
      <c r="Q22" s="891">
        <v>3.5999999999999997E-2</v>
      </c>
      <c r="R22" s="891">
        <v>114</v>
      </c>
      <c r="S22" s="891">
        <v>1.6E-2</v>
      </c>
      <c r="T22" s="906">
        <f t="shared" ref="T22:T23" si="0">R22+P22</f>
        <v>5725</v>
      </c>
    </row>
    <row r="23" spans="1:20">
      <c r="A23" s="609" t="s">
        <v>424</v>
      </c>
      <c r="B23" s="609"/>
      <c r="C23" s="609">
        <v>2012</v>
      </c>
      <c r="D23" s="758" t="s">
        <v>22</v>
      </c>
      <c r="E23" s="138" t="s">
        <v>11</v>
      </c>
      <c r="F23" s="758" t="s">
        <v>519</v>
      </c>
      <c r="G23" s="904"/>
      <c r="H23" s="895"/>
      <c r="I23" s="890"/>
      <c r="J23" s="895"/>
      <c r="K23" s="895"/>
      <c r="L23" s="895"/>
      <c r="M23" s="895"/>
      <c r="N23" s="891"/>
      <c r="O23" s="891"/>
      <c r="P23" s="891"/>
      <c r="Q23" s="891"/>
      <c r="R23" s="891"/>
      <c r="S23" s="891"/>
      <c r="T23" s="906">
        <f t="shared" si="0"/>
        <v>0</v>
      </c>
    </row>
    <row r="24" spans="1:20">
      <c r="A24" s="609" t="s">
        <v>424</v>
      </c>
      <c r="B24" s="609"/>
      <c r="C24" s="609">
        <v>2012</v>
      </c>
      <c r="D24" s="757" t="s">
        <v>24</v>
      </c>
      <c r="E24" s="138" t="s">
        <v>11</v>
      </c>
      <c r="F24" s="757" t="s">
        <v>431</v>
      </c>
      <c r="G24" s="753" t="s">
        <v>836</v>
      </c>
      <c r="H24" s="609" t="s">
        <v>576</v>
      </c>
      <c r="I24" s="890">
        <v>0.125</v>
      </c>
      <c r="J24" s="290"/>
      <c r="K24" s="609">
        <v>1500</v>
      </c>
      <c r="L24" s="290"/>
      <c r="M24" s="609" t="s">
        <v>121</v>
      </c>
      <c r="N24" s="749"/>
      <c r="O24" s="749"/>
      <c r="P24" s="749">
        <v>4156</v>
      </c>
      <c r="Q24" s="749">
        <v>1.0999999999999999E-2</v>
      </c>
      <c r="R24" s="749">
        <v>0</v>
      </c>
      <c r="S24" s="749" t="s">
        <v>228</v>
      </c>
      <c r="T24" s="784">
        <f>R24+P24</f>
        <v>4156</v>
      </c>
    </row>
    <row r="25" spans="1:20" s="244" customFormat="1">
      <c r="A25" s="609" t="s">
        <v>424</v>
      </c>
      <c r="B25" s="609"/>
      <c r="C25" s="783">
        <v>2012</v>
      </c>
      <c r="D25" s="757" t="s">
        <v>24</v>
      </c>
      <c r="E25" s="138" t="s">
        <v>11</v>
      </c>
      <c r="F25" s="757" t="s">
        <v>467</v>
      </c>
      <c r="G25" s="753" t="s">
        <v>836</v>
      </c>
      <c r="H25" s="609" t="s">
        <v>576</v>
      </c>
      <c r="I25" s="890"/>
      <c r="J25" s="290"/>
      <c r="K25" s="609">
        <v>1500</v>
      </c>
      <c r="L25" s="290"/>
      <c r="M25" s="609" t="s">
        <v>121</v>
      </c>
      <c r="N25" s="749"/>
      <c r="O25" s="749"/>
      <c r="P25" s="750">
        <v>1227</v>
      </c>
      <c r="Q25" s="749">
        <v>2.1999999999999999E-2</v>
      </c>
      <c r="R25" s="750">
        <v>0</v>
      </c>
      <c r="S25" s="749" t="s">
        <v>228</v>
      </c>
      <c r="T25" s="784">
        <f>R25+P25</f>
        <v>1227</v>
      </c>
    </row>
    <row r="26" spans="1:20">
      <c r="A26" s="609" t="s">
        <v>424</v>
      </c>
      <c r="B26" s="609"/>
      <c r="C26" s="609">
        <v>2012</v>
      </c>
      <c r="D26" s="757" t="s">
        <v>24</v>
      </c>
      <c r="E26" s="138" t="s">
        <v>11</v>
      </c>
      <c r="F26" s="757" t="s">
        <v>477</v>
      </c>
      <c r="G26" s="753" t="s">
        <v>836</v>
      </c>
      <c r="H26" s="754" t="s">
        <v>576</v>
      </c>
      <c r="I26" s="890">
        <v>0.125</v>
      </c>
      <c r="J26" s="290"/>
      <c r="K26" s="609">
        <v>6000</v>
      </c>
      <c r="L26" s="290"/>
      <c r="M26" s="609" t="s">
        <v>121</v>
      </c>
      <c r="N26" s="749"/>
      <c r="O26" s="749"/>
      <c r="P26" s="749">
        <v>39545</v>
      </c>
      <c r="Q26" s="749">
        <v>7.0000000000000001E-3</v>
      </c>
      <c r="R26" s="749">
        <v>3</v>
      </c>
      <c r="S26" s="749" t="s">
        <v>228</v>
      </c>
      <c r="T26" s="784">
        <f>R26+P26</f>
        <v>39548</v>
      </c>
    </row>
    <row r="27" spans="1:20">
      <c r="A27" s="609" t="s">
        <v>424</v>
      </c>
      <c r="B27" s="609"/>
      <c r="C27" s="609">
        <v>2012</v>
      </c>
      <c r="D27" s="757" t="s">
        <v>24</v>
      </c>
      <c r="E27" s="138" t="s">
        <v>11</v>
      </c>
      <c r="F27" s="757" t="s">
        <v>426</v>
      </c>
      <c r="G27" s="753" t="s">
        <v>837</v>
      </c>
      <c r="H27" s="609" t="s">
        <v>825</v>
      </c>
      <c r="I27" s="890"/>
      <c r="J27" s="290"/>
      <c r="K27" s="609">
        <v>1100</v>
      </c>
      <c r="L27" s="290"/>
      <c r="M27" s="609" t="s">
        <v>121</v>
      </c>
      <c r="N27" s="749"/>
      <c r="O27" s="749"/>
      <c r="P27" s="749">
        <v>1828</v>
      </c>
      <c r="Q27" s="749">
        <v>7.0000000000000001E-3</v>
      </c>
      <c r="R27" s="749" t="s">
        <v>1389</v>
      </c>
      <c r="S27" s="749" t="s">
        <v>1389</v>
      </c>
      <c r="T27" s="784">
        <f>P27</f>
        <v>1828</v>
      </c>
    </row>
    <row r="28" spans="1:20">
      <c r="A28" s="609" t="s">
        <v>424</v>
      </c>
      <c r="B28" s="609"/>
      <c r="C28" s="609">
        <v>2012</v>
      </c>
      <c r="D28" s="757" t="s">
        <v>24</v>
      </c>
      <c r="E28" s="138" t="s">
        <v>11</v>
      </c>
      <c r="F28" s="757" t="s">
        <v>431</v>
      </c>
      <c r="G28" s="902" t="s">
        <v>837</v>
      </c>
      <c r="H28" s="895" t="s">
        <v>825</v>
      </c>
      <c r="I28" s="890">
        <v>0.125</v>
      </c>
      <c r="J28" s="899"/>
      <c r="K28" s="895">
        <v>1500</v>
      </c>
      <c r="L28" s="899"/>
      <c r="M28" s="899" t="s">
        <v>121</v>
      </c>
      <c r="N28" s="893"/>
      <c r="O28" s="893"/>
      <c r="P28" s="893">
        <v>3688</v>
      </c>
      <c r="Q28" s="893">
        <v>0.153</v>
      </c>
      <c r="R28" s="893">
        <v>817</v>
      </c>
      <c r="S28" s="893">
        <v>0.125</v>
      </c>
      <c r="T28" s="894">
        <v>4156</v>
      </c>
    </row>
    <row r="29" spans="1:20">
      <c r="A29" s="609" t="s">
        <v>424</v>
      </c>
      <c r="B29" s="609"/>
      <c r="C29" s="609">
        <v>2012</v>
      </c>
      <c r="D29" s="757" t="s">
        <v>24</v>
      </c>
      <c r="E29" s="138" t="s">
        <v>11</v>
      </c>
      <c r="F29" s="757" t="s">
        <v>467</v>
      </c>
      <c r="G29" s="902"/>
      <c r="H29" s="895"/>
      <c r="I29" s="890"/>
      <c r="J29" s="899"/>
      <c r="K29" s="895"/>
      <c r="L29" s="899"/>
      <c r="M29" s="899"/>
      <c r="N29" s="893"/>
      <c r="O29" s="893"/>
      <c r="P29" s="893"/>
      <c r="Q29" s="893"/>
      <c r="R29" s="893"/>
      <c r="S29" s="893"/>
      <c r="T29" s="894"/>
    </row>
    <row r="30" spans="1:20">
      <c r="A30" s="609" t="s">
        <v>424</v>
      </c>
      <c r="B30" s="609"/>
      <c r="C30" s="609">
        <v>2012</v>
      </c>
      <c r="D30" s="757" t="s">
        <v>24</v>
      </c>
      <c r="E30" s="138" t="s">
        <v>11</v>
      </c>
      <c r="F30" s="757" t="s">
        <v>477</v>
      </c>
      <c r="G30" s="753" t="s">
        <v>837</v>
      </c>
      <c r="H30" s="754" t="s">
        <v>825</v>
      </c>
      <c r="I30" s="890">
        <v>0.125</v>
      </c>
      <c r="J30" s="290"/>
      <c r="K30" s="609">
        <v>1500</v>
      </c>
      <c r="L30" s="290"/>
      <c r="M30" s="609" t="s">
        <v>121</v>
      </c>
      <c r="N30" s="749"/>
      <c r="O30" s="749"/>
      <c r="P30" s="749">
        <v>13233</v>
      </c>
      <c r="Q30" s="749">
        <v>4.4999999999999998E-2</v>
      </c>
      <c r="R30" s="749">
        <v>757</v>
      </c>
      <c r="S30" s="749">
        <v>7.4999999999999997E-2</v>
      </c>
      <c r="T30" s="784">
        <f t="shared" ref="T30:T38" si="1">R30+P30</f>
        <v>13990</v>
      </c>
    </row>
    <row r="31" spans="1:20">
      <c r="A31" s="609" t="s">
        <v>424</v>
      </c>
      <c r="B31" s="609"/>
      <c r="C31" s="609">
        <v>2012</v>
      </c>
      <c r="D31" s="757" t="s">
        <v>24</v>
      </c>
      <c r="E31" s="138" t="s">
        <v>11</v>
      </c>
      <c r="F31" s="757" t="s">
        <v>477</v>
      </c>
      <c r="G31" s="753" t="s">
        <v>789</v>
      </c>
      <c r="H31" s="754" t="s">
        <v>576</v>
      </c>
      <c r="I31" s="890"/>
      <c r="J31" s="290"/>
      <c r="K31" s="609" t="s">
        <v>1145</v>
      </c>
      <c r="L31" s="290"/>
      <c r="M31" s="609" t="s">
        <v>121</v>
      </c>
      <c r="N31" s="749"/>
      <c r="O31" s="749"/>
      <c r="P31" s="749">
        <v>2897</v>
      </c>
      <c r="Q31" s="749">
        <v>1.4E-2</v>
      </c>
      <c r="R31" s="749">
        <v>1684</v>
      </c>
      <c r="S31" s="749">
        <v>2.7E-2</v>
      </c>
      <c r="T31" s="784">
        <f t="shared" si="1"/>
        <v>4581</v>
      </c>
    </row>
    <row r="32" spans="1:20">
      <c r="A32" s="609" t="s">
        <v>424</v>
      </c>
      <c r="B32" s="609"/>
      <c r="C32" s="609">
        <v>2012</v>
      </c>
      <c r="D32" s="757" t="s">
        <v>24</v>
      </c>
      <c r="E32" s="138" t="s">
        <v>11</v>
      </c>
      <c r="F32" s="757" t="s">
        <v>431</v>
      </c>
      <c r="G32" s="753" t="s">
        <v>842</v>
      </c>
      <c r="H32" s="609" t="s">
        <v>825</v>
      </c>
      <c r="I32" s="890">
        <v>0.125</v>
      </c>
      <c r="J32" s="290"/>
      <c r="K32" s="609">
        <v>2000</v>
      </c>
      <c r="L32" s="290"/>
      <c r="M32" s="609" t="s">
        <v>121</v>
      </c>
      <c r="N32" s="749"/>
      <c r="O32" s="749"/>
      <c r="P32" s="749">
        <v>4670</v>
      </c>
      <c r="Q32" s="749">
        <v>0.27100000000000002</v>
      </c>
      <c r="R32" s="749">
        <v>3810</v>
      </c>
      <c r="S32" s="749">
        <v>0.02</v>
      </c>
      <c r="T32" s="784">
        <f t="shared" si="1"/>
        <v>8480</v>
      </c>
    </row>
    <row r="33" spans="1:20">
      <c r="A33" s="609" t="s">
        <v>424</v>
      </c>
      <c r="B33" s="609"/>
      <c r="C33" s="609">
        <v>2012</v>
      </c>
      <c r="D33" s="757" t="s">
        <v>24</v>
      </c>
      <c r="E33" s="138" t="s">
        <v>11</v>
      </c>
      <c r="F33" s="757" t="s">
        <v>467</v>
      </c>
      <c r="G33" s="753" t="s">
        <v>842</v>
      </c>
      <c r="H33" s="754" t="s">
        <v>825</v>
      </c>
      <c r="I33" s="890"/>
      <c r="J33" s="290"/>
      <c r="K33" s="609">
        <v>1800</v>
      </c>
      <c r="L33" s="290"/>
      <c r="M33" s="609" t="s">
        <v>121</v>
      </c>
      <c r="N33" s="749"/>
      <c r="O33" s="749"/>
      <c r="P33" s="749">
        <v>502</v>
      </c>
      <c r="Q33" s="749">
        <v>0.29199999999999998</v>
      </c>
      <c r="R33" s="749">
        <v>3252</v>
      </c>
      <c r="S33" s="749">
        <v>2.9000000000000001E-2</v>
      </c>
      <c r="T33" s="784">
        <f t="shared" si="1"/>
        <v>3754</v>
      </c>
    </row>
    <row r="34" spans="1:20">
      <c r="A34" s="609" t="s">
        <v>424</v>
      </c>
      <c r="B34" s="609"/>
      <c r="C34" s="609">
        <v>2012</v>
      </c>
      <c r="D34" s="757" t="s">
        <v>24</v>
      </c>
      <c r="E34" s="138" t="s">
        <v>11</v>
      </c>
      <c r="F34" s="757" t="s">
        <v>477</v>
      </c>
      <c r="G34" s="753" t="s">
        <v>842</v>
      </c>
      <c r="H34" s="754" t="s">
        <v>825</v>
      </c>
      <c r="I34" s="890">
        <v>0.125</v>
      </c>
      <c r="J34" s="290"/>
      <c r="K34" s="609">
        <v>2500</v>
      </c>
      <c r="L34" s="290"/>
      <c r="M34" s="609" t="s">
        <v>121</v>
      </c>
      <c r="N34" s="749"/>
      <c r="O34" s="749"/>
      <c r="P34" s="749">
        <v>6622</v>
      </c>
      <c r="Q34" s="749">
        <v>0.26200000000000001</v>
      </c>
      <c r="R34" s="749">
        <v>1791</v>
      </c>
      <c r="S34" s="749">
        <v>3.2000000000000001E-2</v>
      </c>
      <c r="T34" s="784">
        <f t="shared" si="1"/>
        <v>8413</v>
      </c>
    </row>
    <row r="35" spans="1:20">
      <c r="A35" s="609" t="s">
        <v>424</v>
      </c>
      <c r="B35" s="609"/>
      <c r="C35" s="609">
        <v>2012</v>
      </c>
      <c r="D35" s="757" t="s">
        <v>24</v>
      </c>
      <c r="E35" s="138" t="s">
        <v>11</v>
      </c>
      <c r="F35" s="757" t="s">
        <v>477</v>
      </c>
      <c r="G35" s="753" t="s">
        <v>849</v>
      </c>
      <c r="H35" s="754" t="s">
        <v>825</v>
      </c>
      <c r="I35" s="890"/>
      <c r="J35" s="290"/>
      <c r="K35" s="609">
        <v>270</v>
      </c>
      <c r="L35" s="290"/>
      <c r="M35" s="609" t="s">
        <v>121</v>
      </c>
      <c r="N35" s="749"/>
      <c r="O35" s="749"/>
      <c r="P35" s="749">
        <v>1081</v>
      </c>
      <c r="Q35" s="749">
        <v>0.314</v>
      </c>
      <c r="R35" s="749">
        <v>40</v>
      </c>
      <c r="S35" s="749">
        <v>8.8999999999999996E-2</v>
      </c>
      <c r="T35" s="784">
        <f t="shared" si="1"/>
        <v>1121</v>
      </c>
    </row>
    <row r="36" spans="1:20">
      <c r="A36" s="609" t="s">
        <v>424</v>
      </c>
      <c r="B36" s="609"/>
      <c r="C36" s="609">
        <v>2012</v>
      </c>
      <c r="D36" s="757" t="s">
        <v>24</v>
      </c>
      <c r="E36" s="138" t="s">
        <v>11</v>
      </c>
      <c r="F36" s="757" t="s">
        <v>431</v>
      </c>
      <c r="G36" s="753" t="s">
        <v>724</v>
      </c>
      <c r="H36" s="609" t="s">
        <v>825</v>
      </c>
      <c r="I36" s="890">
        <v>0.125</v>
      </c>
      <c r="J36" s="290"/>
      <c r="K36" s="609">
        <v>2000</v>
      </c>
      <c r="L36" s="290"/>
      <c r="M36" s="609" t="s">
        <v>121</v>
      </c>
      <c r="N36" s="749"/>
      <c r="O36" s="749"/>
      <c r="P36" s="749">
        <v>1286</v>
      </c>
      <c r="Q36" s="749">
        <v>1.0999999999999999E-2</v>
      </c>
      <c r="R36" s="749">
        <v>2496</v>
      </c>
      <c r="S36" s="749">
        <v>2.5000000000000001E-2</v>
      </c>
      <c r="T36" s="784">
        <f t="shared" si="1"/>
        <v>3782</v>
      </c>
    </row>
    <row r="37" spans="1:20">
      <c r="A37" s="609" t="s">
        <v>424</v>
      </c>
      <c r="B37" s="609"/>
      <c r="C37" s="609">
        <v>2012</v>
      </c>
      <c r="D37" s="757" t="s">
        <v>24</v>
      </c>
      <c r="E37" s="138" t="s">
        <v>11</v>
      </c>
      <c r="F37" s="757" t="s">
        <v>467</v>
      </c>
      <c r="G37" s="753" t="s">
        <v>724</v>
      </c>
      <c r="H37" s="754" t="s">
        <v>825</v>
      </c>
      <c r="I37" s="890"/>
      <c r="J37" s="290"/>
      <c r="K37" s="609">
        <v>1800</v>
      </c>
      <c r="L37" s="290"/>
      <c r="M37" s="609" t="s">
        <v>121</v>
      </c>
      <c r="N37" s="749"/>
      <c r="O37" s="749"/>
      <c r="P37" s="749">
        <v>1416</v>
      </c>
      <c r="Q37" s="749">
        <v>8.9999999999999993E-3</v>
      </c>
      <c r="R37" s="749">
        <v>5025</v>
      </c>
      <c r="S37" s="749">
        <v>1.2E-2</v>
      </c>
      <c r="T37" s="784">
        <f t="shared" si="1"/>
        <v>6441</v>
      </c>
    </row>
    <row r="38" spans="1:20">
      <c r="A38" s="609" t="s">
        <v>424</v>
      </c>
      <c r="B38" s="609"/>
      <c r="C38" s="609">
        <v>2012</v>
      </c>
      <c r="D38" s="757" t="s">
        <v>24</v>
      </c>
      <c r="E38" s="138" t="s">
        <v>11</v>
      </c>
      <c r="F38" s="757" t="s">
        <v>477</v>
      </c>
      <c r="G38" s="753" t="s">
        <v>724</v>
      </c>
      <c r="H38" s="754" t="s">
        <v>576</v>
      </c>
      <c r="I38" s="767">
        <v>0.125</v>
      </c>
      <c r="J38" s="290"/>
      <c r="K38" s="609">
        <v>300</v>
      </c>
      <c r="L38" s="290"/>
      <c r="M38" s="609" t="s">
        <v>121</v>
      </c>
      <c r="N38" s="749"/>
      <c r="O38" s="749"/>
      <c r="P38" s="749">
        <v>1161</v>
      </c>
      <c r="Q38" s="749">
        <v>8.0000000000000002E-3</v>
      </c>
      <c r="R38" s="749">
        <v>2486</v>
      </c>
      <c r="S38" s="749">
        <v>2.5000000000000001E-2</v>
      </c>
      <c r="T38" s="784">
        <f t="shared" si="1"/>
        <v>3647</v>
      </c>
    </row>
    <row r="39" spans="1:20">
      <c r="A39" s="609" t="s">
        <v>424</v>
      </c>
      <c r="B39" s="609"/>
      <c r="C39" s="609">
        <v>2012</v>
      </c>
      <c r="D39" s="757" t="s">
        <v>24</v>
      </c>
      <c r="E39" s="138" t="s">
        <v>11</v>
      </c>
      <c r="F39" s="757" t="s">
        <v>431</v>
      </c>
      <c r="G39" s="902" t="s">
        <v>851</v>
      </c>
      <c r="H39" s="895" t="s">
        <v>825</v>
      </c>
      <c r="I39" s="890">
        <v>0.125</v>
      </c>
      <c r="J39" s="899"/>
      <c r="K39" s="895">
        <v>600</v>
      </c>
      <c r="L39" s="899"/>
      <c r="M39" s="899" t="s">
        <v>121</v>
      </c>
      <c r="N39" s="893"/>
      <c r="O39" s="893"/>
      <c r="P39" s="893">
        <v>2107</v>
      </c>
      <c r="Q39" s="893">
        <v>0.14699999999999999</v>
      </c>
      <c r="R39" s="893">
        <v>1369</v>
      </c>
      <c r="S39" s="893">
        <v>8.4000000000000005E-2</v>
      </c>
      <c r="T39" s="894">
        <v>4156</v>
      </c>
    </row>
    <row r="40" spans="1:20">
      <c r="A40" s="609" t="s">
        <v>424</v>
      </c>
      <c r="B40" s="609"/>
      <c r="C40" s="609">
        <v>2012</v>
      </c>
      <c r="D40" s="757" t="s">
        <v>24</v>
      </c>
      <c r="E40" s="138" t="s">
        <v>11</v>
      </c>
      <c r="F40" s="757" t="s">
        <v>467</v>
      </c>
      <c r="G40" s="902"/>
      <c r="H40" s="895"/>
      <c r="I40" s="890"/>
      <c r="J40" s="899"/>
      <c r="K40" s="895"/>
      <c r="L40" s="899"/>
      <c r="M40" s="899"/>
      <c r="N40" s="893"/>
      <c r="O40" s="893"/>
      <c r="P40" s="893"/>
      <c r="Q40" s="893"/>
      <c r="R40" s="893"/>
      <c r="S40" s="893"/>
      <c r="T40" s="894"/>
    </row>
    <row r="41" spans="1:20" s="244" customFormat="1">
      <c r="A41" s="609" t="s">
        <v>424</v>
      </c>
      <c r="B41" s="609"/>
      <c r="C41" s="783">
        <v>2012</v>
      </c>
      <c r="D41" s="757" t="s">
        <v>24</v>
      </c>
      <c r="E41" s="138" t="s">
        <v>11</v>
      </c>
      <c r="F41" s="757" t="s">
        <v>477</v>
      </c>
      <c r="G41" s="753" t="s">
        <v>718</v>
      </c>
      <c r="H41" s="754" t="s">
        <v>825</v>
      </c>
      <c r="I41" s="767">
        <v>0.125</v>
      </c>
      <c r="J41" s="290"/>
      <c r="K41" s="609">
        <v>300</v>
      </c>
      <c r="L41" s="290"/>
      <c r="M41" s="609" t="s">
        <v>121</v>
      </c>
      <c r="N41" s="749"/>
      <c r="O41" s="749"/>
      <c r="P41" s="750">
        <v>1806</v>
      </c>
      <c r="Q41" s="749">
        <v>0.14799999999999999</v>
      </c>
      <c r="R41" s="750">
        <v>738</v>
      </c>
      <c r="S41" s="749">
        <v>4.4999999999999998E-2</v>
      </c>
      <c r="T41" s="784">
        <f>R41+P41</f>
        <v>2544</v>
      </c>
    </row>
    <row r="42" spans="1:20">
      <c r="A42" s="609" t="s">
        <v>424</v>
      </c>
      <c r="B42" s="609"/>
      <c r="C42" s="609">
        <v>2012</v>
      </c>
      <c r="D42" s="757" t="s">
        <v>24</v>
      </c>
      <c r="E42" s="138" t="s">
        <v>11</v>
      </c>
      <c r="F42" s="757" t="s">
        <v>431</v>
      </c>
      <c r="G42" s="902" t="s">
        <v>719</v>
      </c>
      <c r="H42" s="895" t="s">
        <v>576</v>
      </c>
      <c r="I42" s="890">
        <v>0.125</v>
      </c>
      <c r="J42" s="899"/>
      <c r="K42" s="895">
        <v>1600</v>
      </c>
      <c r="L42" s="899"/>
      <c r="M42" s="899" t="s">
        <v>121</v>
      </c>
      <c r="N42" s="893"/>
      <c r="O42" s="893"/>
      <c r="P42" s="893">
        <v>328</v>
      </c>
      <c r="Q42" s="893">
        <v>3.5999999999999997E-2</v>
      </c>
      <c r="R42" s="893">
        <v>2986</v>
      </c>
      <c r="S42" s="893">
        <v>2.1999999999999999E-2</v>
      </c>
      <c r="T42" s="894">
        <v>4156</v>
      </c>
    </row>
    <row r="43" spans="1:20">
      <c r="A43" s="609" t="s">
        <v>424</v>
      </c>
      <c r="B43" s="609"/>
      <c r="C43" s="609">
        <v>2012</v>
      </c>
      <c r="D43" s="757" t="s">
        <v>24</v>
      </c>
      <c r="E43" s="138" t="s">
        <v>11</v>
      </c>
      <c r="F43" s="757" t="s">
        <v>467</v>
      </c>
      <c r="G43" s="902"/>
      <c r="H43" s="895"/>
      <c r="I43" s="890"/>
      <c r="J43" s="899"/>
      <c r="K43" s="895"/>
      <c r="L43" s="899"/>
      <c r="M43" s="899"/>
      <c r="N43" s="893"/>
      <c r="O43" s="893"/>
      <c r="P43" s="893"/>
      <c r="Q43" s="893"/>
      <c r="R43" s="893"/>
      <c r="S43" s="893"/>
      <c r="T43" s="894"/>
    </row>
    <row r="44" spans="1:20">
      <c r="A44" s="609" t="s">
        <v>424</v>
      </c>
      <c r="B44" s="609"/>
      <c r="C44" s="609">
        <v>2012</v>
      </c>
      <c r="D44" s="757" t="s">
        <v>24</v>
      </c>
      <c r="E44" s="138" t="s">
        <v>11</v>
      </c>
      <c r="F44" s="757" t="s">
        <v>477</v>
      </c>
      <c r="G44" s="753" t="s">
        <v>719</v>
      </c>
      <c r="H44" s="609"/>
      <c r="I44" s="764"/>
      <c r="J44" s="227"/>
      <c r="K44" s="609"/>
      <c r="L44" s="227"/>
      <c r="M44" s="227"/>
      <c r="N44" s="749"/>
      <c r="O44" s="749"/>
      <c r="P44" s="749">
        <v>267</v>
      </c>
      <c r="Q44" s="749">
        <v>2.3E-2</v>
      </c>
      <c r="R44" s="749">
        <v>430</v>
      </c>
      <c r="S44" s="749">
        <v>6.0999999999999999E-2</v>
      </c>
      <c r="T44" s="784">
        <f>R44+P44</f>
        <v>697</v>
      </c>
    </row>
    <row r="45" spans="1:20">
      <c r="A45" s="609" t="s">
        <v>424</v>
      </c>
      <c r="B45" s="609"/>
      <c r="C45" s="609">
        <v>2012</v>
      </c>
      <c r="D45" s="757" t="s">
        <v>24</v>
      </c>
      <c r="E45" s="138" t="s">
        <v>11</v>
      </c>
      <c r="F45" s="757" t="s">
        <v>431</v>
      </c>
      <c r="G45" s="902" t="s">
        <v>853</v>
      </c>
      <c r="H45" s="895" t="s">
        <v>825</v>
      </c>
      <c r="I45" s="890">
        <v>0.125</v>
      </c>
      <c r="J45" s="899"/>
      <c r="K45" s="895">
        <v>100</v>
      </c>
      <c r="L45" s="899"/>
      <c r="M45" s="899" t="s">
        <v>121</v>
      </c>
      <c r="N45" s="893"/>
      <c r="O45" s="893"/>
      <c r="P45" s="893">
        <v>556</v>
      </c>
      <c r="Q45" s="893">
        <v>0.20200000000000001</v>
      </c>
      <c r="R45" s="893">
        <v>705</v>
      </c>
      <c r="S45" s="893">
        <v>3.2000000000000001E-2</v>
      </c>
      <c r="T45" s="894">
        <v>2544</v>
      </c>
    </row>
    <row r="46" spans="1:20">
      <c r="A46" s="609" t="s">
        <v>424</v>
      </c>
      <c r="B46" s="609"/>
      <c r="C46" s="609">
        <v>2012</v>
      </c>
      <c r="D46" s="757" t="s">
        <v>24</v>
      </c>
      <c r="E46" s="138" t="s">
        <v>11</v>
      </c>
      <c r="F46" s="757" t="s">
        <v>467</v>
      </c>
      <c r="G46" s="902"/>
      <c r="H46" s="895"/>
      <c r="I46" s="890"/>
      <c r="J46" s="899"/>
      <c r="K46" s="895"/>
      <c r="L46" s="899"/>
      <c r="M46" s="899"/>
      <c r="N46" s="893"/>
      <c r="O46" s="893"/>
      <c r="P46" s="893"/>
      <c r="Q46" s="893"/>
      <c r="R46" s="893"/>
      <c r="S46" s="893"/>
      <c r="T46" s="894"/>
    </row>
    <row r="47" spans="1:20">
      <c r="A47" s="609" t="s">
        <v>424</v>
      </c>
      <c r="B47" s="609"/>
      <c r="C47" s="609">
        <v>2012</v>
      </c>
      <c r="D47" s="757" t="s">
        <v>24</v>
      </c>
      <c r="E47" s="138" t="s">
        <v>11</v>
      </c>
      <c r="F47" s="757" t="s">
        <v>477</v>
      </c>
      <c r="G47" s="753" t="s">
        <v>853</v>
      </c>
      <c r="H47" s="754" t="s">
        <v>825</v>
      </c>
      <c r="I47" s="767">
        <v>0.125</v>
      </c>
      <c r="J47" s="290"/>
      <c r="K47" s="609">
        <v>300</v>
      </c>
      <c r="L47" s="290"/>
      <c r="M47" s="609" t="s">
        <v>121</v>
      </c>
      <c r="N47" s="749"/>
      <c r="O47" s="749"/>
      <c r="P47" s="749">
        <v>2890</v>
      </c>
      <c r="Q47" s="749">
        <v>0.27</v>
      </c>
      <c r="R47" s="749">
        <v>794</v>
      </c>
      <c r="S47" s="749">
        <v>4.5999999999999999E-2</v>
      </c>
      <c r="T47" s="784">
        <f>R47+P47</f>
        <v>3684</v>
      </c>
    </row>
    <row r="48" spans="1:20">
      <c r="A48" s="609" t="s">
        <v>424</v>
      </c>
      <c r="B48" s="609"/>
      <c r="C48" s="609">
        <v>2012</v>
      </c>
      <c r="D48" s="757" t="s">
        <v>24</v>
      </c>
      <c r="E48" s="138" t="s">
        <v>11</v>
      </c>
      <c r="F48" s="757" t="s">
        <v>431</v>
      </c>
      <c r="G48" s="902" t="s">
        <v>720</v>
      </c>
      <c r="H48" s="895" t="s">
        <v>576</v>
      </c>
      <c r="I48" s="890">
        <v>0.125</v>
      </c>
      <c r="J48" s="899"/>
      <c r="K48" s="895">
        <v>100</v>
      </c>
      <c r="L48" s="899"/>
      <c r="M48" s="899" t="s">
        <v>121</v>
      </c>
      <c r="N48" s="893"/>
      <c r="O48" s="893"/>
      <c r="P48" s="893">
        <v>29</v>
      </c>
      <c r="Q48" s="893">
        <v>4.3999999999999997E-2</v>
      </c>
      <c r="R48" s="893">
        <v>3</v>
      </c>
      <c r="S48" s="893">
        <v>0.109</v>
      </c>
      <c r="T48" s="894">
        <v>2544</v>
      </c>
    </row>
    <row r="49" spans="1:20">
      <c r="A49" s="609" t="s">
        <v>424</v>
      </c>
      <c r="B49" s="609"/>
      <c r="C49" s="609">
        <v>2012</v>
      </c>
      <c r="D49" s="757" t="s">
        <v>24</v>
      </c>
      <c r="E49" s="138" t="s">
        <v>11</v>
      </c>
      <c r="F49" s="757" t="s">
        <v>467</v>
      </c>
      <c r="G49" s="902"/>
      <c r="H49" s="895"/>
      <c r="I49" s="890"/>
      <c r="J49" s="899"/>
      <c r="K49" s="895"/>
      <c r="L49" s="899"/>
      <c r="M49" s="899"/>
      <c r="N49" s="893"/>
      <c r="O49" s="893"/>
      <c r="P49" s="893"/>
      <c r="Q49" s="893"/>
      <c r="R49" s="893"/>
      <c r="S49" s="893"/>
      <c r="T49" s="894"/>
    </row>
    <row r="50" spans="1:20">
      <c r="A50" s="609" t="s">
        <v>424</v>
      </c>
      <c r="B50" s="609"/>
      <c r="C50" s="609">
        <v>2012</v>
      </c>
      <c r="D50" s="757" t="s">
        <v>24</v>
      </c>
      <c r="E50" s="138" t="s">
        <v>11</v>
      </c>
      <c r="F50" s="757" t="s">
        <v>477</v>
      </c>
      <c r="G50" s="753" t="s">
        <v>720</v>
      </c>
      <c r="H50" s="609" t="s">
        <v>576</v>
      </c>
      <c r="I50" s="767">
        <v>0.125</v>
      </c>
      <c r="J50" s="227"/>
      <c r="K50" s="609">
        <v>300</v>
      </c>
      <c r="L50" s="227"/>
      <c r="M50" s="227" t="s">
        <v>121</v>
      </c>
      <c r="N50" s="749"/>
      <c r="O50" s="749"/>
      <c r="P50" s="749">
        <v>481</v>
      </c>
      <c r="Q50" s="749">
        <v>1.7999999999999999E-2</v>
      </c>
      <c r="R50" s="749">
        <v>2</v>
      </c>
      <c r="S50" s="749">
        <v>0.10199999999999999</v>
      </c>
      <c r="T50" s="784">
        <f>R50+P50</f>
        <v>483</v>
      </c>
    </row>
    <row r="51" spans="1:20">
      <c r="A51" s="609" t="s">
        <v>424</v>
      </c>
      <c r="B51" s="609"/>
      <c r="C51" s="609">
        <v>2012</v>
      </c>
      <c r="D51" s="757" t="s">
        <v>24</v>
      </c>
      <c r="E51" s="138" t="s">
        <v>11</v>
      </c>
      <c r="F51" s="757" t="s">
        <v>426</v>
      </c>
      <c r="G51" s="753" t="s">
        <v>834</v>
      </c>
      <c r="H51" s="609" t="s">
        <v>825</v>
      </c>
      <c r="I51" s="767">
        <v>0.125</v>
      </c>
      <c r="J51" s="290"/>
      <c r="K51" s="609" t="s">
        <v>140</v>
      </c>
      <c r="L51" s="290"/>
      <c r="M51" s="609" t="s">
        <v>121</v>
      </c>
      <c r="N51" s="749"/>
      <c r="O51" s="749"/>
      <c r="P51" s="749">
        <v>0</v>
      </c>
      <c r="Q51" s="749" t="s">
        <v>228</v>
      </c>
      <c r="R51" s="749" t="s">
        <v>1389</v>
      </c>
      <c r="S51" s="749" t="s">
        <v>1389</v>
      </c>
      <c r="T51" s="784">
        <f>P51</f>
        <v>0</v>
      </c>
    </row>
    <row r="52" spans="1:20">
      <c r="A52" s="609" t="s">
        <v>424</v>
      </c>
      <c r="B52" s="609"/>
      <c r="C52" s="609">
        <v>2012</v>
      </c>
      <c r="D52" s="757" t="s">
        <v>24</v>
      </c>
      <c r="E52" s="138" t="s">
        <v>11</v>
      </c>
      <c r="F52" s="757" t="s">
        <v>431</v>
      </c>
      <c r="G52" s="753" t="s">
        <v>834</v>
      </c>
      <c r="H52" s="609" t="s">
        <v>825</v>
      </c>
      <c r="I52" s="767">
        <v>0.125</v>
      </c>
      <c r="J52" s="290"/>
      <c r="K52" s="609">
        <v>100</v>
      </c>
      <c r="L52" s="290"/>
      <c r="M52" s="609" t="s">
        <v>121</v>
      </c>
      <c r="N52" s="749"/>
      <c r="O52" s="749"/>
      <c r="P52" s="749">
        <v>0</v>
      </c>
      <c r="Q52" s="749" t="s">
        <v>228</v>
      </c>
      <c r="R52" s="749">
        <v>704</v>
      </c>
      <c r="S52" s="749">
        <v>0.12</v>
      </c>
      <c r="T52" s="784">
        <f>R52+P52</f>
        <v>704</v>
      </c>
    </row>
    <row r="53" spans="1:20">
      <c r="A53" s="609" t="s">
        <v>424</v>
      </c>
      <c r="B53" s="609"/>
      <c r="C53" s="609">
        <v>2012</v>
      </c>
      <c r="D53" s="757" t="s">
        <v>24</v>
      </c>
      <c r="E53" s="138" t="s">
        <v>11</v>
      </c>
      <c r="F53" s="757" t="s">
        <v>467</v>
      </c>
      <c r="G53" s="753" t="s">
        <v>834</v>
      </c>
      <c r="H53" s="754" t="s">
        <v>825</v>
      </c>
      <c r="I53" s="767">
        <v>0.125</v>
      </c>
      <c r="J53" s="290"/>
      <c r="K53" s="609" t="s">
        <v>140</v>
      </c>
      <c r="L53" s="290"/>
      <c r="M53" s="609" t="s">
        <v>121</v>
      </c>
      <c r="N53" s="749"/>
      <c r="O53" s="749"/>
      <c r="P53" s="749">
        <v>0</v>
      </c>
      <c r="Q53" s="749" t="s">
        <v>228</v>
      </c>
      <c r="R53" s="749">
        <v>0</v>
      </c>
      <c r="S53" s="749" t="s">
        <v>228</v>
      </c>
      <c r="T53" s="784">
        <f>R53+P53</f>
        <v>0</v>
      </c>
    </row>
    <row r="54" spans="1:20">
      <c r="A54" s="609" t="s">
        <v>424</v>
      </c>
      <c r="B54" s="609"/>
      <c r="C54" s="609">
        <v>2012</v>
      </c>
      <c r="D54" s="757" t="s">
        <v>24</v>
      </c>
      <c r="E54" s="138" t="s">
        <v>11</v>
      </c>
      <c r="F54" s="757" t="s">
        <v>477</v>
      </c>
      <c r="G54" s="753" t="s">
        <v>834</v>
      </c>
      <c r="H54" s="754" t="s">
        <v>825</v>
      </c>
      <c r="I54" s="767">
        <v>0.125</v>
      </c>
      <c r="J54" s="290"/>
      <c r="K54" s="609">
        <v>200</v>
      </c>
      <c r="L54" s="290"/>
      <c r="M54" s="609" t="s">
        <v>121</v>
      </c>
      <c r="N54" s="749"/>
      <c r="O54" s="749"/>
      <c r="P54" s="749">
        <v>4</v>
      </c>
      <c r="Q54" s="749" t="s">
        <v>1400</v>
      </c>
      <c r="R54" s="749">
        <v>338</v>
      </c>
      <c r="S54" s="749">
        <v>1.7000000000000001E-2</v>
      </c>
      <c r="T54" s="784">
        <f>R54+P54</f>
        <v>342</v>
      </c>
    </row>
    <row r="55" spans="1:20">
      <c r="A55" s="609" t="s">
        <v>424</v>
      </c>
      <c r="B55" s="609"/>
      <c r="C55" s="609">
        <v>2012</v>
      </c>
      <c r="D55" s="757" t="s">
        <v>24</v>
      </c>
      <c r="E55" s="138" t="s">
        <v>11</v>
      </c>
      <c r="F55" s="757" t="s">
        <v>431</v>
      </c>
      <c r="G55" s="753" t="s">
        <v>847</v>
      </c>
      <c r="H55" s="903" t="s">
        <v>576</v>
      </c>
      <c r="I55" s="890">
        <v>0.125</v>
      </c>
      <c r="J55" s="899"/>
      <c r="K55" s="895">
        <v>500</v>
      </c>
      <c r="L55" s="899"/>
      <c r="M55" s="899" t="s">
        <v>121</v>
      </c>
      <c r="N55" s="893"/>
      <c r="O55" s="893"/>
      <c r="P55" s="893">
        <f>2363+925</f>
        <v>3288</v>
      </c>
      <c r="Q55" s="893" t="s">
        <v>1397</v>
      </c>
      <c r="R55" s="893">
        <f>1428+146</f>
        <v>1574</v>
      </c>
      <c r="S55" s="893" t="s">
        <v>1395</v>
      </c>
      <c r="T55" s="894">
        <f t="shared" ref="T55:T60" si="2">R55+P55</f>
        <v>4862</v>
      </c>
    </row>
    <row r="56" spans="1:20">
      <c r="A56" s="609" t="s">
        <v>424</v>
      </c>
      <c r="B56" s="609"/>
      <c r="C56" s="609">
        <v>2012</v>
      </c>
      <c r="D56" s="757" t="s">
        <v>24</v>
      </c>
      <c r="E56" s="138" t="s">
        <v>11</v>
      </c>
      <c r="F56" s="757" t="s">
        <v>431</v>
      </c>
      <c r="G56" s="753" t="s">
        <v>846</v>
      </c>
      <c r="H56" s="903"/>
      <c r="I56" s="890"/>
      <c r="J56" s="899"/>
      <c r="K56" s="895"/>
      <c r="L56" s="899"/>
      <c r="M56" s="899"/>
      <c r="N56" s="893"/>
      <c r="O56" s="893"/>
      <c r="P56" s="893"/>
      <c r="Q56" s="893"/>
      <c r="R56" s="893"/>
      <c r="S56" s="893"/>
      <c r="T56" s="894">
        <f t="shared" si="2"/>
        <v>0</v>
      </c>
    </row>
    <row r="57" spans="1:20">
      <c r="A57" s="609" t="s">
        <v>424</v>
      </c>
      <c r="B57" s="609"/>
      <c r="C57" s="609">
        <v>2012</v>
      </c>
      <c r="D57" s="757" t="s">
        <v>24</v>
      </c>
      <c r="E57" s="138" t="s">
        <v>11</v>
      </c>
      <c r="F57" s="757" t="s">
        <v>477</v>
      </c>
      <c r="G57" s="753" t="s">
        <v>847</v>
      </c>
      <c r="H57" s="903" t="s">
        <v>576</v>
      </c>
      <c r="I57" s="890">
        <v>0.125</v>
      </c>
      <c r="J57" s="899"/>
      <c r="K57" s="895">
        <v>500</v>
      </c>
      <c r="L57" s="899"/>
      <c r="M57" s="899" t="s">
        <v>121</v>
      </c>
      <c r="N57" s="893"/>
      <c r="O57" s="893"/>
      <c r="P57" s="893">
        <f>2382+1650</f>
        <v>4032</v>
      </c>
      <c r="Q57" s="893" t="s">
        <v>1398</v>
      </c>
      <c r="R57" s="893">
        <f>146+806</f>
        <v>952</v>
      </c>
      <c r="S57" s="893" t="s">
        <v>1396</v>
      </c>
      <c r="T57" s="894">
        <f t="shared" si="2"/>
        <v>4984</v>
      </c>
    </row>
    <row r="58" spans="1:20">
      <c r="A58" s="609" t="s">
        <v>424</v>
      </c>
      <c r="B58" s="609"/>
      <c r="C58" s="609">
        <v>2012</v>
      </c>
      <c r="D58" s="757" t="s">
        <v>24</v>
      </c>
      <c r="E58" s="138" t="s">
        <v>11</v>
      </c>
      <c r="F58" s="759" t="s">
        <v>477</v>
      </c>
      <c r="G58" s="753" t="s">
        <v>846</v>
      </c>
      <c r="H58" s="903"/>
      <c r="I58" s="890"/>
      <c r="J58" s="899"/>
      <c r="K58" s="895"/>
      <c r="L58" s="899"/>
      <c r="M58" s="899"/>
      <c r="N58" s="893"/>
      <c r="O58" s="893"/>
      <c r="P58" s="893"/>
      <c r="Q58" s="893"/>
      <c r="R58" s="893"/>
      <c r="S58" s="893"/>
      <c r="T58" s="894">
        <f t="shared" si="2"/>
        <v>0</v>
      </c>
    </row>
    <row r="59" spans="1:20">
      <c r="A59" s="609" t="s">
        <v>424</v>
      </c>
      <c r="B59" s="609"/>
      <c r="C59" s="609">
        <v>2012</v>
      </c>
      <c r="D59" s="757" t="s">
        <v>24</v>
      </c>
      <c r="E59" s="138" t="s">
        <v>11</v>
      </c>
      <c r="F59" s="757" t="s">
        <v>431</v>
      </c>
      <c r="G59" s="902" t="s">
        <v>857</v>
      </c>
      <c r="H59" s="895" t="s">
        <v>825</v>
      </c>
      <c r="I59" s="890">
        <v>0.125</v>
      </c>
      <c r="J59" s="899"/>
      <c r="K59" s="895">
        <v>10000</v>
      </c>
      <c r="L59" s="899"/>
      <c r="M59" s="899" t="s">
        <v>121</v>
      </c>
      <c r="N59" s="893"/>
      <c r="O59" s="893"/>
      <c r="P59" s="893">
        <v>15729</v>
      </c>
      <c r="Q59" s="893">
        <v>7.0000000000000001E-3</v>
      </c>
      <c r="R59" s="893">
        <v>11072</v>
      </c>
      <c r="S59" s="893">
        <v>0.01</v>
      </c>
      <c r="T59" s="894">
        <f t="shared" si="2"/>
        <v>26801</v>
      </c>
    </row>
    <row r="60" spans="1:20">
      <c r="A60" s="609" t="s">
        <v>424</v>
      </c>
      <c r="B60" s="609"/>
      <c r="C60" s="609">
        <v>2012</v>
      </c>
      <c r="D60" s="757" t="s">
        <v>24</v>
      </c>
      <c r="E60" s="138" t="s">
        <v>11</v>
      </c>
      <c r="F60" s="757" t="s">
        <v>467</v>
      </c>
      <c r="G60" s="902"/>
      <c r="H60" s="895"/>
      <c r="I60" s="890"/>
      <c r="J60" s="899"/>
      <c r="K60" s="895"/>
      <c r="L60" s="899"/>
      <c r="M60" s="899"/>
      <c r="N60" s="893"/>
      <c r="O60" s="893"/>
      <c r="P60" s="893"/>
      <c r="Q60" s="893"/>
      <c r="R60" s="893"/>
      <c r="S60" s="893"/>
      <c r="T60" s="894">
        <f t="shared" si="2"/>
        <v>0</v>
      </c>
    </row>
    <row r="61" spans="1:20">
      <c r="A61" s="609" t="s">
        <v>424</v>
      </c>
      <c r="B61" s="609"/>
      <c r="C61" s="609">
        <v>2012</v>
      </c>
      <c r="D61" s="757" t="s">
        <v>24</v>
      </c>
      <c r="E61" s="138" t="s">
        <v>11</v>
      </c>
      <c r="F61" s="757" t="s">
        <v>477</v>
      </c>
      <c r="G61" s="753" t="s">
        <v>857</v>
      </c>
      <c r="H61" s="754" t="s">
        <v>825</v>
      </c>
      <c r="I61" s="767">
        <v>0.125</v>
      </c>
      <c r="J61" s="290"/>
      <c r="K61" s="609">
        <v>1500</v>
      </c>
      <c r="L61" s="290"/>
      <c r="M61" s="609" t="s">
        <v>121</v>
      </c>
      <c r="N61" s="749"/>
      <c r="O61" s="749"/>
      <c r="P61" s="749">
        <v>5148</v>
      </c>
      <c r="Q61" s="749">
        <v>1.7999999999999999E-2</v>
      </c>
      <c r="R61" s="749">
        <v>3157</v>
      </c>
      <c r="S61" s="749">
        <v>6.0000000000000001E-3</v>
      </c>
      <c r="T61" s="784">
        <f>R61+P61</f>
        <v>8305</v>
      </c>
    </row>
    <row r="62" spans="1:20">
      <c r="A62" s="609" t="s">
        <v>424</v>
      </c>
      <c r="B62" s="609"/>
      <c r="C62" s="609">
        <v>2012</v>
      </c>
      <c r="D62" s="757" t="s">
        <v>24</v>
      </c>
      <c r="E62" s="138" t="s">
        <v>11</v>
      </c>
      <c r="F62" s="757" t="s">
        <v>431</v>
      </c>
      <c r="G62" s="902" t="s">
        <v>858</v>
      </c>
      <c r="H62" s="895" t="s">
        <v>825</v>
      </c>
      <c r="I62" s="890">
        <v>0.125</v>
      </c>
      <c r="J62" s="899"/>
      <c r="K62" s="895">
        <v>400</v>
      </c>
      <c r="L62" s="899"/>
      <c r="M62" s="899" t="s">
        <v>121</v>
      </c>
      <c r="N62" s="893"/>
      <c r="O62" s="893"/>
      <c r="P62" s="893">
        <v>4749</v>
      </c>
      <c r="Q62" s="893">
        <v>8.0000000000000002E-3</v>
      </c>
      <c r="R62" s="893">
        <v>1260</v>
      </c>
      <c r="S62" s="893">
        <v>1.9E-2</v>
      </c>
      <c r="T62" s="894">
        <f t="shared" ref="T62:T63" si="3">R62+P62</f>
        <v>6009</v>
      </c>
    </row>
    <row r="63" spans="1:20">
      <c r="A63" s="609" t="s">
        <v>424</v>
      </c>
      <c r="B63" s="609"/>
      <c r="C63" s="609">
        <v>2012</v>
      </c>
      <c r="D63" s="757" t="s">
        <v>24</v>
      </c>
      <c r="E63" s="138" t="s">
        <v>11</v>
      </c>
      <c r="F63" s="757" t="s">
        <v>467</v>
      </c>
      <c r="G63" s="902"/>
      <c r="H63" s="895"/>
      <c r="I63" s="890"/>
      <c r="J63" s="899"/>
      <c r="K63" s="895"/>
      <c r="L63" s="899"/>
      <c r="M63" s="899"/>
      <c r="N63" s="893"/>
      <c r="O63" s="893"/>
      <c r="P63" s="893"/>
      <c r="Q63" s="893"/>
      <c r="R63" s="893"/>
      <c r="S63" s="893"/>
      <c r="T63" s="894">
        <f t="shared" si="3"/>
        <v>0</v>
      </c>
    </row>
    <row r="64" spans="1:20">
      <c r="A64" s="609" t="s">
        <v>424</v>
      </c>
      <c r="B64" s="609"/>
      <c r="C64" s="609">
        <v>2012</v>
      </c>
      <c r="D64" s="757" t="s">
        <v>24</v>
      </c>
      <c r="E64" s="138" t="s">
        <v>11</v>
      </c>
      <c r="F64" s="757" t="s">
        <v>477</v>
      </c>
      <c r="G64" s="753" t="s">
        <v>858</v>
      </c>
      <c r="H64" s="609" t="s">
        <v>825</v>
      </c>
      <c r="I64" s="767">
        <v>0.125</v>
      </c>
      <c r="J64" s="290"/>
      <c r="K64" s="609">
        <v>1500</v>
      </c>
      <c r="L64" s="290"/>
      <c r="M64" s="609" t="s">
        <v>121</v>
      </c>
      <c r="N64" s="749"/>
      <c r="O64" s="749"/>
      <c r="P64" s="749">
        <v>1267</v>
      </c>
      <c r="Q64" s="749">
        <v>8.9999999999999993E-3</v>
      </c>
      <c r="R64" s="749">
        <v>259</v>
      </c>
      <c r="S64" s="749">
        <v>0.01</v>
      </c>
      <c r="T64" s="785">
        <f>R64+P64</f>
        <v>1526</v>
      </c>
    </row>
    <row r="65" spans="1:20">
      <c r="A65" s="609" t="s">
        <v>424</v>
      </c>
      <c r="B65" s="609"/>
      <c r="C65" s="609">
        <v>2012</v>
      </c>
      <c r="D65" s="757" t="s">
        <v>24</v>
      </c>
      <c r="E65" s="138" t="s">
        <v>11</v>
      </c>
      <c r="F65" s="757" t="s">
        <v>431</v>
      </c>
      <c r="G65" s="753" t="s">
        <v>859</v>
      </c>
      <c r="H65" s="609" t="s">
        <v>825</v>
      </c>
      <c r="I65" s="767">
        <v>0.125</v>
      </c>
      <c r="J65" s="290"/>
      <c r="K65" s="609">
        <v>2500</v>
      </c>
      <c r="L65" s="290"/>
      <c r="M65" s="609" t="s">
        <v>121</v>
      </c>
      <c r="N65" s="749"/>
      <c r="O65" s="749"/>
      <c r="P65" s="749">
        <v>5958</v>
      </c>
      <c r="Q65" s="749">
        <v>0.129</v>
      </c>
      <c r="R65" s="749">
        <v>3131</v>
      </c>
      <c r="S65" s="749">
        <v>6.8000000000000005E-2</v>
      </c>
      <c r="T65" s="785">
        <f>R65+P65</f>
        <v>9089</v>
      </c>
    </row>
    <row r="66" spans="1:20">
      <c r="A66" s="609" t="s">
        <v>424</v>
      </c>
      <c r="B66" s="609"/>
      <c r="C66" s="609">
        <v>2012</v>
      </c>
      <c r="D66" s="757" t="s">
        <v>24</v>
      </c>
      <c r="E66" s="138" t="s">
        <v>11</v>
      </c>
      <c r="F66" s="757" t="s">
        <v>467</v>
      </c>
      <c r="G66" s="753" t="s">
        <v>859</v>
      </c>
      <c r="H66" s="754" t="s">
        <v>825</v>
      </c>
      <c r="I66" s="767">
        <v>0.125</v>
      </c>
      <c r="J66" s="290"/>
      <c r="K66" s="609">
        <v>6000</v>
      </c>
      <c r="L66" s="290"/>
      <c r="M66" s="609" t="s">
        <v>121</v>
      </c>
      <c r="N66" s="749"/>
      <c r="O66" s="749"/>
      <c r="P66" s="749">
        <v>2639</v>
      </c>
      <c r="Q66" s="749">
        <v>0.14699999999999999</v>
      </c>
      <c r="R66" s="749">
        <v>4120</v>
      </c>
      <c r="S66" s="749">
        <v>1.4999999999999999E-2</v>
      </c>
      <c r="T66" s="785">
        <f>R66+P66</f>
        <v>6759</v>
      </c>
    </row>
    <row r="67" spans="1:20">
      <c r="A67" s="609" t="s">
        <v>424</v>
      </c>
      <c r="B67" s="609"/>
      <c r="C67" s="609">
        <v>2012</v>
      </c>
      <c r="D67" s="757" t="s">
        <v>24</v>
      </c>
      <c r="E67" s="138" t="s">
        <v>11</v>
      </c>
      <c r="F67" s="757" t="s">
        <v>477</v>
      </c>
      <c r="G67" s="753" t="s">
        <v>859</v>
      </c>
      <c r="H67" s="609" t="s">
        <v>825</v>
      </c>
      <c r="I67" s="767">
        <v>0.125</v>
      </c>
      <c r="J67" s="290"/>
      <c r="K67" s="609">
        <v>1500</v>
      </c>
      <c r="L67" s="290"/>
      <c r="M67" s="609" t="s">
        <v>121</v>
      </c>
      <c r="N67" s="749"/>
      <c r="O67" s="749"/>
      <c r="P67" s="749">
        <v>7565</v>
      </c>
      <c r="Q67" s="749">
        <v>0.14499999999999999</v>
      </c>
      <c r="R67" s="749">
        <v>2641</v>
      </c>
      <c r="S67" s="749">
        <v>0.02</v>
      </c>
      <c r="T67" s="785">
        <f>R67+P67</f>
        <v>10206</v>
      </c>
    </row>
    <row r="68" spans="1:20">
      <c r="A68" s="609" t="s">
        <v>424</v>
      </c>
      <c r="B68" s="609"/>
      <c r="C68" s="609">
        <v>2012</v>
      </c>
      <c r="D68" s="757" t="s">
        <v>24</v>
      </c>
      <c r="E68" s="138" t="s">
        <v>11</v>
      </c>
      <c r="F68" s="757" t="s">
        <v>431</v>
      </c>
      <c r="G68" s="902" t="s">
        <v>860</v>
      </c>
      <c r="H68" s="903" t="s">
        <v>825</v>
      </c>
      <c r="I68" s="890">
        <v>0.125</v>
      </c>
      <c r="J68" s="899"/>
      <c r="K68" s="895">
        <v>2000</v>
      </c>
      <c r="L68" s="899"/>
      <c r="M68" s="899" t="s">
        <v>121</v>
      </c>
      <c r="N68" s="893"/>
      <c r="O68" s="893"/>
      <c r="P68" s="893">
        <v>5497</v>
      </c>
      <c r="Q68" s="893">
        <v>0.14499999999999999</v>
      </c>
      <c r="R68" s="893">
        <v>327</v>
      </c>
      <c r="S68" s="893">
        <v>7.0000000000000007E-2</v>
      </c>
      <c r="T68" s="894">
        <v>9089</v>
      </c>
    </row>
    <row r="69" spans="1:20">
      <c r="A69" s="609" t="s">
        <v>424</v>
      </c>
      <c r="B69" s="609"/>
      <c r="C69" s="609">
        <v>2012</v>
      </c>
      <c r="D69" s="757" t="s">
        <v>24</v>
      </c>
      <c r="E69" s="138" t="s">
        <v>11</v>
      </c>
      <c r="F69" s="757" t="s">
        <v>477</v>
      </c>
      <c r="G69" s="902"/>
      <c r="H69" s="903"/>
      <c r="I69" s="890"/>
      <c r="J69" s="899"/>
      <c r="K69" s="895"/>
      <c r="L69" s="899"/>
      <c r="M69" s="899"/>
      <c r="N69" s="893"/>
      <c r="O69" s="893"/>
      <c r="P69" s="893"/>
      <c r="Q69" s="893"/>
      <c r="R69" s="893"/>
      <c r="S69" s="893"/>
      <c r="T69" s="894"/>
    </row>
    <row r="70" spans="1:20" ht="25.5">
      <c r="A70" s="609" t="s">
        <v>424</v>
      </c>
      <c r="B70" s="609"/>
      <c r="C70" s="609">
        <v>2012</v>
      </c>
      <c r="D70" s="757" t="s">
        <v>24</v>
      </c>
      <c r="E70" s="138" t="s">
        <v>11</v>
      </c>
      <c r="F70" s="757" t="s">
        <v>477</v>
      </c>
      <c r="G70" s="613" t="s">
        <v>1152</v>
      </c>
      <c r="H70" s="609" t="s">
        <v>576</v>
      </c>
      <c r="I70" s="890">
        <v>0.125</v>
      </c>
      <c r="J70" s="290"/>
      <c r="K70" s="609">
        <v>100</v>
      </c>
      <c r="L70" s="290"/>
      <c r="M70" s="609" t="s">
        <v>121</v>
      </c>
      <c r="N70" s="749"/>
      <c r="O70" s="749"/>
      <c r="P70" s="749">
        <v>407</v>
      </c>
      <c r="Q70" s="749">
        <v>0.193</v>
      </c>
      <c r="R70" s="749">
        <v>10</v>
      </c>
      <c r="S70" s="749">
        <v>0.38400000000000001</v>
      </c>
      <c r="T70" s="785">
        <f>R70+P70</f>
        <v>417</v>
      </c>
    </row>
    <row r="71" spans="1:20">
      <c r="A71" s="609" t="s">
        <v>424</v>
      </c>
      <c r="B71" s="609"/>
      <c r="C71" s="609">
        <v>2012</v>
      </c>
      <c r="D71" s="757" t="s">
        <v>24</v>
      </c>
      <c r="E71" s="138" t="s">
        <v>11</v>
      </c>
      <c r="F71" s="757" t="s">
        <v>431</v>
      </c>
      <c r="G71" s="753" t="s">
        <v>863</v>
      </c>
      <c r="H71" s="609" t="s">
        <v>825</v>
      </c>
      <c r="I71" s="890"/>
      <c r="J71" s="290"/>
      <c r="K71" s="609">
        <v>100</v>
      </c>
      <c r="L71" s="290"/>
      <c r="M71" s="609" t="s">
        <v>121</v>
      </c>
      <c r="N71" s="749"/>
      <c r="O71" s="749"/>
      <c r="P71" s="749">
        <v>29</v>
      </c>
      <c r="Q71" s="749">
        <v>2.1000000000000001E-2</v>
      </c>
      <c r="R71" s="749">
        <v>10</v>
      </c>
      <c r="S71" s="749">
        <v>0.19</v>
      </c>
      <c r="T71" s="785">
        <f>R71+P71</f>
        <v>39</v>
      </c>
    </row>
    <row r="72" spans="1:20">
      <c r="A72" s="609" t="s">
        <v>424</v>
      </c>
      <c r="B72" s="609"/>
      <c r="C72" s="609">
        <v>2012</v>
      </c>
      <c r="D72" s="757" t="s">
        <v>24</v>
      </c>
      <c r="E72" s="138" t="s">
        <v>11</v>
      </c>
      <c r="F72" s="757" t="s">
        <v>467</v>
      </c>
      <c r="G72" s="753" t="s">
        <v>863</v>
      </c>
      <c r="H72" s="754" t="s">
        <v>825</v>
      </c>
      <c r="I72" s="767">
        <v>0.125</v>
      </c>
      <c r="J72" s="290"/>
      <c r="K72" s="609" t="s">
        <v>140</v>
      </c>
      <c r="L72" s="290"/>
      <c r="M72" s="609" t="s">
        <v>121</v>
      </c>
      <c r="N72" s="749"/>
      <c r="O72" s="749"/>
      <c r="P72" s="749">
        <v>9</v>
      </c>
      <c r="Q72" s="749" t="s">
        <v>1400</v>
      </c>
      <c r="R72" s="749">
        <v>10</v>
      </c>
      <c r="S72" s="749">
        <v>5.0999999999999997E-2</v>
      </c>
      <c r="T72" s="785">
        <f>R72+P72</f>
        <v>19</v>
      </c>
    </row>
    <row r="73" spans="1:20">
      <c r="A73" s="609" t="s">
        <v>424</v>
      </c>
      <c r="B73" s="609"/>
      <c r="C73" s="609">
        <v>2012</v>
      </c>
      <c r="D73" s="757" t="s">
        <v>24</v>
      </c>
      <c r="E73" s="138" t="s">
        <v>11</v>
      </c>
      <c r="F73" s="757" t="s">
        <v>477</v>
      </c>
      <c r="G73" s="753" t="s">
        <v>863</v>
      </c>
      <c r="H73" s="609" t="s">
        <v>825</v>
      </c>
      <c r="I73" s="767">
        <v>0.125</v>
      </c>
      <c r="J73" s="290"/>
      <c r="K73" s="609">
        <v>500</v>
      </c>
      <c r="L73" s="290"/>
      <c r="M73" s="609" t="s">
        <v>121</v>
      </c>
      <c r="N73" s="749"/>
      <c r="O73" s="749"/>
      <c r="P73" s="749">
        <v>2115</v>
      </c>
      <c r="Q73" s="749">
        <v>7.3000000000000001E-3</v>
      </c>
      <c r="R73" s="749">
        <v>76</v>
      </c>
      <c r="S73" s="749">
        <v>4.7E-2</v>
      </c>
      <c r="T73" s="785">
        <f>R73+P73</f>
        <v>2191</v>
      </c>
    </row>
    <row r="74" spans="1:20">
      <c r="A74" s="609" t="s">
        <v>424</v>
      </c>
      <c r="B74" s="609"/>
      <c r="C74" s="609">
        <v>2012</v>
      </c>
      <c r="D74" s="757" t="s">
        <v>24</v>
      </c>
      <c r="E74" s="138" t="s">
        <v>11</v>
      </c>
      <c r="F74" s="757" t="s">
        <v>431</v>
      </c>
      <c r="G74" s="902" t="s">
        <v>865</v>
      </c>
      <c r="H74" s="895" t="s">
        <v>825</v>
      </c>
      <c r="I74" s="890">
        <v>0.125</v>
      </c>
      <c r="J74" s="899"/>
      <c r="K74" s="895">
        <v>1400</v>
      </c>
      <c r="L74" s="899"/>
      <c r="M74" s="899" t="s">
        <v>121</v>
      </c>
      <c r="N74" s="893"/>
      <c r="O74" s="893"/>
      <c r="P74" s="893">
        <v>1207</v>
      </c>
      <c r="Q74" s="893">
        <v>0.121</v>
      </c>
      <c r="R74" s="893">
        <v>90</v>
      </c>
      <c r="S74" s="893">
        <v>0.185</v>
      </c>
      <c r="T74" s="894">
        <v>9089</v>
      </c>
    </row>
    <row r="75" spans="1:20">
      <c r="A75" s="609" t="s">
        <v>424</v>
      </c>
      <c r="B75" s="609"/>
      <c r="C75" s="609">
        <v>2012</v>
      </c>
      <c r="D75" s="757" t="s">
        <v>24</v>
      </c>
      <c r="E75" s="138" t="s">
        <v>11</v>
      </c>
      <c r="F75" s="757" t="s">
        <v>467</v>
      </c>
      <c r="G75" s="902"/>
      <c r="H75" s="895"/>
      <c r="I75" s="890"/>
      <c r="J75" s="899"/>
      <c r="K75" s="895"/>
      <c r="L75" s="899"/>
      <c r="M75" s="899"/>
      <c r="N75" s="893"/>
      <c r="O75" s="893"/>
      <c r="P75" s="893"/>
      <c r="Q75" s="893"/>
      <c r="R75" s="893"/>
      <c r="S75" s="893"/>
      <c r="T75" s="894"/>
    </row>
    <row r="76" spans="1:20">
      <c r="A76" s="609" t="s">
        <v>424</v>
      </c>
      <c r="B76" s="609"/>
      <c r="C76" s="609">
        <v>2012</v>
      </c>
      <c r="D76" s="757" t="s">
        <v>24</v>
      </c>
      <c r="E76" s="138" t="s">
        <v>11</v>
      </c>
      <c r="F76" s="757" t="s">
        <v>431</v>
      </c>
      <c r="G76" s="902" t="s">
        <v>866</v>
      </c>
      <c r="H76" s="895" t="s">
        <v>825</v>
      </c>
      <c r="I76" s="890">
        <v>0.125</v>
      </c>
      <c r="J76" s="899"/>
      <c r="K76" s="895">
        <v>1000</v>
      </c>
      <c r="L76" s="899"/>
      <c r="M76" s="895" t="s">
        <v>121</v>
      </c>
      <c r="N76" s="893"/>
      <c r="O76" s="893"/>
      <c r="P76" s="893">
        <v>3235</v>
      </c>
      <c r="Q76" s="893">
        <v>6.2E-2</v>
      </c>
      <c r="R76" s="893">
        <v>570</v>
      </c>
      <c r="S76" s="893">
        <v>5.7000000000000002E-2</v>
      </c>
      <c r="T76" s="894">
        <v>9089</v>
      </c>
    </row>
    <row r="77" spans="1:20">
      <c r="A77" s="609" t="s">
        <v>424</v>
      </c>
      <c r="B77" s="609"/>
      <c r="C77" s="609">
        <v>2012</v>
      </c>
      <c r="D77" s="757" t="s">
        <v>24</v>
      </c>
      <c r="E77" s="138" t="s">
        <v>11</v>
      </c>
      <c r="F77" s="757" t="s">
        <v>467</v>
      </c>
      <c r="G77" s="902"/>
      <c r="H77" s="895"/>
      <c r="I77" s="890"/>
      <c r="J77" s="899"/>
      <c r="K77" s="895"/>
      <c r="L77" s="899"/>
      <c r="M77" s="895"/>
      <c r="N77" s="893"/>
      <c r="O77" s="893"/>
      <c r="P77" s="893"/>
      <c r="Q77" s="893"/>
      <c r="R77" s="893"/>
      <c r="S77" s="893"/>
      <c r="T77" s="894"/>
    </row>
    <row r="78" spans="1:20">
      <c r="A78" s="609" t="s">
        <v>424</v>
      </c>
      <c r="B78" s="609"/>
      <c r="C78" s="609">
        <v>2012</v>
      </c>
      <c r="D78" s="757" t="s">
        <v>24</v>
      </c>
      <c r="E78" s="138" t="s">
        <v>11</v>
      </c>
      <c r="F78" s="757" t="s">
        <v>477</v>
      </c>
      <c r="G78" s="753" t="s">
        <v>866</v>
      </c>
      <c r="H78" s="609" t="s">
        <v>825</v>
      </c>
      <c r="I78" s="767">
        <v>0.125</v>
      </c>
      <c r="J78" s="290"/>
      <c r="K78" s="609">
        <v>1800</v>
      </c>
      <c r="L78" s="290"/>
      <c r="M78" s="609" t="s">
        <v>121</v>
      </c>
      <c r="N78" s="749"/>
      <c r="O78" s="749"/>
      <c r="P78" s="749">
        <v>9516</v>
      </c>
      <c r="Q78" s="749">
        <v>0.01</v>
      </c>
      <c r="R78" s="749">
        <v>4985</v>
      </c>
      <c r="S78" s="749">
        <v>8.2000000000000003E-2</v>
      </c>
      <c r="T78" s="785">
        <f>R78+P78</f>
        <v>14501</v>
      </c>
    </row>
    <row r="79" spans="1:20">
      <c r="A79" s="609" t="s">
        <v>424</v>
      </c>
      <c r="B79" s="609"/>
      <c r="C79" s="609">
        <v>2012</v>
      </c>
      <c r="D79" s="757" t="s">
        <v>24</v>
      </c>
      <c r="E79" s="138" t="s">
        <v>11</v>
      </c>
      <c r="F79" s="757" t="s">
        <v>477</v>
      </c>
      <c r="G79" s="753" t="s">
        <v>1206</v>
      </c>
      <c r="H79" s="609" t="s">
        <v>576</v>
      </c>
      <c r="I79" s="767">
        <v>0.125</v>
      </c>
      <c r="J79" s="290"/>
      <c r="K79" s="609">
        <v>400</v>
      </c>
      <c r="L79" s="290"/>
      <c r="M79" s="609" t="s">
        <v>121</v>
      </c>
      <c r="N79" s="749"/>
      <c r="O79" s="749"/>
      <c r="P79" s="749">
        <v>3452</v>
      </c>
      <c r="Q79" s="749">
        <v>0.01</v>
      </c>
      <c r="R79" s="749">
        <v>606</v>
      </c>
      <c r="S79" s="749">
        <v>9.6000000000000002E-2</v>
      </c>
      <c r="T79" s="785">
        <f>R79+P79</f>
        <v>4058</v>
      </c>
    </row>
    <row r="80" spans="1:20" s="244" customFormat="1">
      <c r="A80" s="609" t="s">
        <v>424</v>
      </c>
      <c r="B80" s="609"/>
      <c r="C80" s="783">
        <v>2012</v>
      </c>
      <c r="D80" s="757" t="s">
        <v>26</v>
      </c>
      <c r="E80" s="138" t="s">
        <v>11</v>
      </c>
      <c r="F80" s="138" t="s">
        <v>522</v>
      </c>
      <c r="G80" s="753" t="s">
        <v>1147</v>
      </c>
      <c r="H80" s="609" t="s">
        <v>825</v>
      </c>
      <c r="I80" s="767">
        <v>0.125</v>
      </c>
      <c r="J80" s="290"/>
      <c r="K80" s="609" t="s">
        <v>140</v>
      </c>
      <c r="L80" s="290"/>
      <c r="M80" s="609"/>
      <c r="N80" s="749"/>
      <c r="O80" s="749"/>
      <c r="P80" s="750">
        <v>7113</v>
      </c>
      <c r="Q80" s="760">
        <v>6.0000000000000001E-3</v>
      </c>
      <c r="R80" s="749" t="s">
        <v>1389</v>
      </c>
      <c r="S80" s="750" t="s">
        <v>1389</v>
      </c>
      <c r="T80" s="785">
        <f>P80</f>
        <v>7113</v>
      </c>
    </row>
    <row r="81" spans="1:20">
      <c r="A81" s="609" t="s">
        <v>424</v>
      </c>
      <c r="B81" s="609"/>
      <c r="C81" s="609">
        <v>2012</v>
      </c>
      <c r="D81" s="757" t="s">
        <v>26</v>
      </c>
      <c r="E81" s="138" t="s">
        <v>11</v>
      </c>
      <c r="F81" s="138" t="s">
        <v>522</v>
      </c>
      <c r="G81" s="753" t="s">
        <v>834</v>
      </c>
      <c r="H81" s="609" t="s">
        <v>825</v>
      </c>
      <c r="I81" s="767">
        <v>0.125</v>
      </c>
      <c r="J81" s="290"/>
      <c r="K81" s="609" t="s">
        <v>140</v>
      </c>
      <c r="L81" s="290"/>
      <c r="M81" s="609"/>
      <c r="N81" s="749"/>
      <c r="O81" s="749"/>
      <c r="P81" s="749">
        <v>0</v>
      </c>
      <c r="Q81" s="749" t="s">
        <v>228</v>
      </c>
      <c r="R81" s="749" t="s">
        <v>1389</v>
      </c>
      <c r="S81" s="749" t="s">
        <v>1389</v>
      </c>
      <c r="T81" s="785">
        <f>P81</f>
        <v>0</v>
      </c>
    </row>
    <row r="83" spans="1:20">
      <c r="A83" s="611" t="s">
        <v>1148</v>
      </c>
      <c r="B83" s="244"/>
      <c r="C83" s="244"/>
      <c r="D83" s="244"/>
    </row>
    <row r="84" spans="1:20">
      <c r="A84" s="612" t="s">
        <v>1149</v>
      </c>
      <c r="B84" s="244"/>
      <c r="C84" s="244"/>
      <c r="D84" s="244"/>
    </row>
    <row r="85" spans="1:20">
      <c r="A85" s="611" t="s">
        <v>1150</v>
      </c>
      <c r="B85" s="244"/>
      <c r="C85" s="244"/>
      <c r="D85" s="244"/>
    </row>
    <row r="86" spans="1:20">
      <c r="A86" s="244" t="s">
        <v>1151</v>
      </c>
      <c r="B86" s="244"/>
      <c r="C86" s="244"/>
      <c r="D86" s="244"/>
      <c r="H86" s="900"/>
      <c r="I86" s="901"/>
      <c r="J86" s="900"/>
      <c r="K86" s="900"/>
      <c r="L86" s="900"/>
      <c r="M86" s="900"/>
    </row>
    <row r="87" spans="1:20">
      <c r="H87" s="900"/>
      <c r="I87" s="901"/>
      <c r="J87" s="900"/>
      <c r="K87" s="900"/>
      <c r="L87" s="900"/>
      <c r="M87" s="900"/>
    </row>
    <row r="88" spans="1:20">
      <c r="H88" s="900"/>
      <c r="I88" s="901"/>
      <c r="J88" s="900"/>
      <c r="K88" s="900"/>
      <c r="L88" s="900"/>
      <c r="M88" s="900"/>
    </row>
    <row r="89" spans="1:20">
      <c r="H89" s="900"/>
      <c r="I89" s="901"/>
      <c r="J89" s="900"/>
      <c r="K89" s="900"/>
      <c r="L89" s="900"/>
      <c r="M89" s="900"/>
    </row>
    <row r="90" spans="1:20">
      <c r="H90" s="900"/>
      <c r="I90" s="901"/>
      <c r="J90" s="900"/>
      <c r="K90" s="900"/>
      <c r="L90" s="900"/>
      <c r="M90" s="900"/>
    </row>
    <row r="91" spans="1:20">
      <c r="H91" s="900"/>
      <c r="I91" s="901"/>
      <c r="J91" s="900"/>
      <c r="K91" s="900"/>
      <c r="L91" s="900"/>
      <c r="M91" s="900"/>
    </row>
    <row r="93" spans="1:20">
      <c r="H93" s="900"/>
      <c r="I93" s="901"/>
      <c r="J93" s="900"/>
      <c r="K93" s="900"/>
      <c r="L93" s="900"/>
      <c r="M93" s="900"/>
    </row>
    <row r="94" spans="1:20">
      <c r="H94" s="900"/>
      <c r="I94" s="901"/>
      <c r="J94" s="900"/>
      <c r="K94" s="900"/>
      <c r="L94" s="900"/>
      <c r="M94" s="900"/>
    </row>
    <row r="98" spans="8:13">
      <c r="H98" s="900"/>
      <c r="I98" s="901"/>
      <c r="J98" s="900"/>
      <c r="K98" s="900"/>
      <c r="L98" s="900"/>
      <c r="M98" s="900"/>
    </row>
    <row r="99" spans="8:13">
      <c r="H99" s="900"/>
      <c r="I99" s="901"/>
      <c r="J99" s="900"/>
      <c r="K99" s="900"/>
      <c r="L99" s="900"/>
      <c r="M99" s="900"/>
    </row>
    <row r="107" spans="8:13">
      <c r="H107" s="900"/>
      <c r="I107" s="901"/>
      <c r="J107" s="900"/>
      <c r="K107" s="900"/>
      <c r="L107" s="900"/>
      <c r="M107" s="900"/>
    </row>
    <row r="108" spans="8:13">
      <c r="H108" s="900"/>
      <c r="I108" s="901"/>
      <c r="J108" s="900"/>
      <c r="K108" s="900"/>
      <c r="L108" s="900"/>
      <c r="M108" s="900"/>
    </row>
    <row r="109" spans="8:13">
      <c r="H109" s="900"/>
      <c r="I109" s="901"/>
      <c r="J109" s="900"/>
      <c r="K109" s="900"/>
      <c r="L109" s="900"/>
      <c r="M109" s="900"/>
    </row>
    <row r="110" spans="8:13">
      <c r="H110" s="900"/>
      <c r="I110" s="901"/>
      <c r="J110" s="900"/>
      <c r="K110" s="900"/>
      <c r="L110" s="900"/>
      <c r="M110" s="900"/>
    </row>
    <row r="111" spans="8:13">
      <c r="H111" s="900"/>
      <c r="I111" s="901"/>
      <c r="J111" s="900"/>
      <c r="K111" s="900"/>
      <c r="L111" s="900"/>
      <c r="M111" s="900"/>
    </row>
    <row r="112" spans="8:13">
      <c r="H112" s="900"/>
      <c r="I112" s="901"/>
      <c r="J112" s="900"/>
      <c r="K112" s="900"/>
      <c r="L112" s="900"/>
      <c r="M112" s="900"/>
    </row>
    <row r="114" spans="8:13">
      <c r="H114" s="900"/>
      <c r="I114" s="901"/>
      <c r="J114" s="900"/>
      <c r="K114" s="900"/>
      <c r="L114" s="900"/>
      <c r="M114" s="900"/>
    </row>
    <row r="115" spans="8:13">
      <c r="H115" s="900"/>
      <c r="I115" s="901"/>
      <c r="J115" s="900"/>
      <c r="K115" s="900"/>
      <c r="L115" s="900"/>
      <c r="M115" s="900"/>
    </row>
    <row r="121" spans="8:13">
      <c r="H121" s="900"/>
      <c r="I121" s="901"/>
      <c r="J121" s="900"/>
      <c r="K121" s="900"/>
      <c r="L121" s="900"/>
      <c r="M121" s="900"/>
    </row>
    <row r="122" spans="8:13">
      <c r="H122" s="900"/>
      <c r="I122" s="901"/>
      <c r="J122" s="900"/>
      <c r="K122" s="900"/>
      <c r="L122" s="900"/>
      <c r="M122" s="900"/>
    </row>
    <row r="123" spans="8:13">
      <c r="H123" s="900"/>
      <c r="I123" s="901"/>
      <c r="J123" s="900"/>
      <c r="K123" s="900"/>
      <c r="L123" s="900"/>
      <c r="M123" s="900"/>
    </row>
    <row r="124" spans="8:13">
      <c r="H124" s="900"/>
      <c r="I124" s="901"/>
      <c r="J124" s="900"/>
      <c r="K124" s="900"/>
      <c r="L124" s="900"/>
      <c r="M124" s="900"/>
    </row>
    <row r="126" spans="8:13">
      <c r="H126" s="900"/>
      <c r="I126" s="901"/>
      <c r="J126" s="900"/>
      <c r="K126" s="900"/>
      <c r="L126" s="900"/>
      <c r="M126" s="900"/>
    </row>
    <row r="127" spans="8:13">
      <c r="H127" s="900"/>
      <c r="I127" s="901"/>
      <c r="J127" s="900"/>
      <c r="K127" s="900"/>
      <c r="L127" s="900"/>
      <c r="M127" s="900"/>
    </row>
    <row r="131" spans="8:13">
      <c r="H131" s="900"/>
      <c r="I131" s="901"/>
      <c r="J131" s="900"/>
      <c r="K131" s="900"/>
      <c r="L131" s="900"/>
      <c r="M131" s="900"/>
    </row>
    <row r="132" spans="8:13">
      <c r="H132" s="900"/>
      <c r="I132" s="901"/>
      <c r="J132" s="900"/>
      <c r="K132" s="900"/>
      <c r="L132" s="900"/>
      <c r="M132" s="900"/>
    </row>
    <row r="137" spans="8:13">
      <c r="H137" s="900"/>
      <c r="I137" s="901"/>
      <c r="J137" s="900"/>
      <c r="K137" s="900"/>
      <c r="L137" s="900"/>
      <c r="M137" s="900"/>
    </row>
    <row r="138" spans="8:13">
      <c r="H138" s="900"/>
      <c r="I138" s="901"/>
      <c r="J138" s="900"/>
      <c r="K138" s="900"/>
      <c r="L138" s="900"/>
      <c r="M138" s="900"/>
    </row>
    <row r="139" spans="8:13">
      <c r="H139" s="900"/>
      <c r="I139" s="901"/>
      <c r="J139" s="900"/>
      <c r="K139" s="900"/>
      <c r="L139" s="900"/>
      <c r="M139" s="900"/>
    </row>
    <row r="140" spans="8:13">
      <c r="H140" s="900"/>
      <c r="I140" s="901"/>
      <c r="J140" s="900"/>
      <c r="K140" s="900"/>
      <c r="L140" s="900"/>
      <c r="M140" s="900"/>
    </row>
  </sheetData>
  <autoFilter ref="A3:T81">
    <filterColumn colId="13" showButton="0"/>
    <filterColumn colId="14" showButton="0"/>
    <filterColumn colId="15" showButton="0"/>
    <filterColumn colId="16" showButton="0"/>
    <filterColumn colId="17" showButton="0"/>
  </autoFilter>
  <mergeCells count="370">
    <mergeCell ref="G9:G10"/>
    <mergeCell ref="R11:R12"/>
    <mergeCell ref="S11:S12"/>
    <mergeCell ref="R17:R18"/>
    <mergeCell ref="S17:S18"/>
    <mergeCell ref="T17:T18"/>
    <mergeCell ref="L17:L18"/>
    <mergeCell ref="M17:M18"/>
    <mergeCell ref="A3:A4"/>
    <mergeCell ref="B3:B4"/>
    <mergeCell ref="C3:C4"/>
    <mergeCell ref="D3:D4"/>
    <mergeCell ref="E3:E4"/>
    <mergeCell ref="Q13:Q14"/>
    <mergeCell ref="R13:R14"/>
    <mergeCell ref="S13:S14"/>
    <mergeCell ref="T13:T14"/>
    <mergeCell ref="L13:L14"/>
    <mergeCell ref="M13:M14"/>
    <mergeCell ref="N3:S3"/>
    <mergeCell ref="F3:F4"/>
    <mergeCell ref="G3:G4"/>
    <mergeCell ref="H3:H4"/>
    <mergeCell ref="R9:R10"/>
    <mergeCell ref="S9:S10"/>
    <mergeCell ref="T9:T10"/>
    <mergeCell ref="N9:N10"/>
    <mergeCell ref="N13:N14"/>
    <mergeCell ref="O13:O14"/>
    <mergeCell ref="P13:P14"/>
    <mergeCell ref="L28:L29"/>
    <mergeCell ref="M28:M29"/>
    <mergeCell ref="N28:N29"/>
    <mergeCell ref="O28:O29"/>
    <mergeCell ref="P28:P29"/>
    <mergeCell ref="T11:T12"/>
    <mergeCell ref="T22:T23"/>
    <mergeCell ref="L22:L23"/>
    <mergeCell ref="M22:M23"/>
    <mergeCell ref="N22:N23"/>
    <mergeCell ref="O22:O23"/>
    <mergeCell ref="P22:P23"/>
    <mergeCell ref="M15:M16"/>
    <mergeCell ref="N15:N16"/>
    <mergeCell ref="O15:O16"/>
    <mergeCell ref="P15:P16"/>
    <mergeCell ref="Q15:Q16"/>
    <mergeCell ref="R15:R16"/>
    <mergeCell ref="S15:S16"/>
    <mergeCell ref="T15:T16"/>
    <mergeCell ref="L15:L16"/>
    <mergeCell ref="G28:G29"/>
    <mergeCell ref="G15:G16"/>
    <mergeCell ref="K19:K20"/>
    <mergeCell ref="M19:M20"/>
    <mergeCell ref="N19:N20"/>
    <mergeCell ref="O19:O20"/>
    <mergeCell ref="P19:P20"/>
    <mergeCell ref="K15:K16"/>
    <mergeCell ref="J15:J16"/>
    <mergeCell ref="I15:I16"/>
    <mergeCell ref="H15:H16"/>
    <mergeCell ref="G17:G18"/>
    <mergeCell ref="G19:G20"/>
    <mergeCell ref="H17:H18"/>
    <mergeCell ref="I17:I18"/>
    <mergeCell ref="J17:J18"/>
    <mergeCell ref="K17:K18"/>
    <mergeCell ref="N17:N18"/>
    <mergeCell ref="O17:O18"/>
    <mergeCell ref="P17:P18"/>
    <mergeCell ref="L19:L20"/>
    <mergeCell ref="G13:G14"/>
    <mergeCell ref="H13:H14"/>
    <mergeCell ref="I13:I14"/>
    <mergeCell ref="J13:J14"/>
    <mergeCell ref="K13:K14"/>
    <mergeCell ref="Q22:Q23"/>
    <mergeCell ref="R22:R23"/>
    <mergeCell ref="S22:S23"/>
    <mergeCell ref="H28:H29"/>
    <mergeCell ref="I28:I29"/>
    <mergeCell ref="J28:J29"/>
    <mergeCell ref="K28:K29"/>
    <mergeCell ref="G22:G23"/>
    <mergeCell ref="H22:H23"/>
    <mergeCell ref="I22:I23"/>
    <mergeCell ref="J22:J23"/>
    <mergeCell ref="K22:K23"/>
    <mergeCell ref="I24:I25"/>
    <mergeCell ref="I26:I27"/>
    <mergeCell ref="Q19:Q20"/>
    <mergeCell ref="J19:J20"/>
    <mergeCell ref="I19:I20"/>
    <mergeCell ref="H19:H20"/>
    <mergeCell ref="Q17:Q18"/>
    <mergeCell ref="P42:P43"/>
    <mergeCell ref="G42:G43"/>
    <mergeCell ref="Q39:Q40"/>
    <mergeCell ref="R39:R40"/>
    <mergeCell ref="S39:S40"/>
    <mergeCell ref="L39:L40"/>
    <mergeCell ref="M39:M40"/>
    <mergeCell ref="N39:N40"/>
    <mergeCell ref="O39:O40"/>
    <mergeCell ref="P39:P40"/>
    <mergeCell ref="G39:G40"/>
    <mergeCell ref="H42:H43"/>
    <mergeCell ref="I42:I43"/>
    <mergeCell ref="J42:J43"/>
    <mergeCell ref="K42:K43"/>
    <mergeCell ref="H39:H40"/>
    <mergeCell ref="I39:I40"/>
    <mergeCell ref="J39:J40"/>
    <mergeCell ref="K39:K40"/>
    <mergeCell ref="G45:G46"/>
    <mergeCell ref="H45:H46"/>
    <mergeCell ref="I45:I46"/>
    <mergeCell ref="J45:J46"/>
    <mergeCell ref="K45:K46"/>
    <mergeCell ref="L42:L43"/>
    <mergeCell ref="M42:M43"/>
    <mergeCell ref="N42:N43"/>
    <mergeCell ref="O42:O43"/>
    <mergeCell ref="M48:M49"/>
    <mergeCell ref="N48:N49"/>
    <mergeCell ref="O48:O49"/>
    <mergeCell ref="P48:P49"/>
    <mergeCell ref="M55:M56"/>
    <mergeCell ref="S45:S46"/>
    <mergeCell ref="T45:T46"/>
    <mergeCell ref="L45:L46"/>
    <mergeCell ref="M45:M46"/>
    <mergeCell ref="N45:N46"/>
    <mergeCell ref="O45:O46"/>
    <mergeCell ref="P45:P46"/>
    <mergeCell ref="Q48:Q49"/>
    <mergeCell ref="R48:R49"/>
    <mergeCell ref="S48:S49"/>
    <mergeCell ref="T48:T49"/>
    <mergeCell ref="Q45:Q46"/>
    <mergeCell ref="R45:R46"/>
    <mergeCell ref="G48:G49"/>
    <mergeCell ref="H55:H56"/>
    <mergeCell ref="I55:I56"/>
    <mergeCell ref="J55:J56"/>
    <mergeCell ref="K55:K56"/>
    <mergeCell ref="L55:L56"/>
    <mergeCell ref="H48:H49"/>
    <mergeCell ref="I48:I49"/>
    <mergeCell ref="J48:J49"/>
    <mergeCell ref="K48:K49"/>
    <mergeCell ref="L48:L49"/>
    <mergeCell ref="H57:H58"/>
    <mergeCell ref="I57:I58"/>
    <mergeCell ref="J57:J58"/>
    <mergeCell ref="K57:K58"/>
    <mergeCell ref="L57:L58"/>
    <mergeCell ref="S55:S56"/>
    <mergeCell ref="T55:T56"/>
    <mergeCell ref="N55:N56"/>
    <mergeCell ref="O55:O56"/>
    <mergeCell ref="P55:P56"/>
    <mergeCell ref="Q55:Q56"/>
    <mergeCell ref="R55:R56"/>
    <mergeCell ref="R57:R58"/>
    <mergeCell ref="S57:S58"/>
    <mergeCell ref="T57:T58"/>
    <mergeCell ref="M57:M58"/>
    <mergeCell ref="N57:N58"/>
    <mergeCell ref="O57:O58"/>
    <mergeCell ref="P57:P58"/>
    <mergeCell ref="Q57:Q58"/>
    <mergeCell ref="S59:S60"/>
    <mergeCell ref="T59:T60"/>
    <mergeCell ref="R62:R63"/>
    <mergeCell ref="S62:S63"/>
    <mergeCell ref="T62:T63"/>
    <mergeCell ref="P59:P60"/>
    <mergeCell ref="Q59:Q60"/>
    <mergeCell ref="R59:R60"/>
    <mergeCell ref="G59:G60"/>
    <mergeCell ref="H59:H60"/>
    <mergeCell ref="I59:I60"/>
    <mergeCell ref="J59:J60"/>
    <mergeCell ref="K59:K60"/>
    <mergeCell ref="L59:L60"/>
    <mergeCell ref="M59:M60"/>
    <mergeCell ref="N59:N60"/>
    <mergeCell ref="O59:O60"/>
    <mergeCell ref="G62:G63"/>
    <mergeCell ref="H62:H63"/>
    <mergeCell ref="I62:I63"/>
    <mergeCell ref="J62:J63"/>
    <mergeCell ref="K62:K63"/>
    <mergeCell ref="L62:L63"/>
    <mergeCell ref="M62:M63"/>
    <mergeCell ref="N62:N63"/>
    <mergeCell ref="O62:O63"/>
    <mergeCell ref="O74:O75"/>
    <mergeCell ref="P74:P75"/>
    <mergeCell ref="Q74:Q75"/>
    <mergeCell ref="R74:R75"/>
    <mergeCell ref="S74:S75"/>
    <mergeCell ref="T74:T75"/>
    <mergeCell ref="H76:H77"/>
    <mergeCell ref="I76:I77"/>
    <mergeCell ref="Q76:Q77"/>
    <mergeCell ref="R76:R77"/>
    <mergeCell ref="S76:S77"/>
    <mergeCell ref="T76:T77"/>
    <mergeCell ref="O76:O77"/>
    <mergeCell ref="P76:P77"/>
    <mergeCell ref="G68:G69"/>
    <mergeCell ref="H68:H69"/>
    <mergeCell ref="I68:I69"/>
    <mergeCell ref="J68:J69"/>
    <mergeCell ref="K68:K69"/>
    <mergeCell ref="L68:L69"/>
    <mergeCell ref="M68:M69"/>
    <mergeCell ref="N68:N69"/>
    <mergeCell ref="O68:O69"/>
    <mergeCell ref="G76:G77"/>
    <mergeCell ref="G74:G75"/>
    <mergeCell ref="H74:H75"/>
    <mergeCell ref="I74:I75"/>
    <mergeCell ref="J74:J75"/>
    <mergeCell ref="K74:K75"/>
    <mergeCell ref="L74:L75"/>
    <mergeCell ref="M74:M75"/>
    <mergeCell ref="N74:N75"/>
    <mergeCell ref="J76:J77"/>
    <mergeCell ref="K76:K77"/>
    <mergeCell ref="L76:L77"/>
    <mergeCell ref="M76:M77"/>
    <mergeCell ref="N76:N77"/>
    <mergeCell ref="L88:L89"/>
    <mergeCell ref="M88:M89"/>
    <mergeCell ref="H88:H89"/>
    <mergeCell ref="I88:I89"/>
    <mergeCell ref="J88:J89"/>
    <mergeCell ref="K88:K89"/>
    <mergeCell ref="L86:L87"/>
    <mergeCell ref="M86:M87"/>
    <mergeCell ref="H86:H87"/>
    <mergeCell ref="I86:I87"/>
    <mergeCell ref="J86:J87"/>
    <mergeCell ref="K86:K87"/>
    <mergeCell ref="L93:L94"/>
    <mergeCell ref="M93:M94"/>
    <mergeCell ref="H93:H94"/>
    <mergeCell ref="I93:I94"/>
    <mergeCell ref="J93:J94"/>
    <mergeCell ref="K93:K94"/>
    <mergeCell ref="L90:L91"/>
    <mergeCell ref="M90:M91"/>
    <mergeCell ref="H90:H91"/>
    <mergeCell ref="I90:I91"/>
    <mergeCell ref="J90:J91"/>
    <mergeCell ref="K90:K91"/>
    <mergeCell ref="L107:L108"/>
    <mergeCell ref="M107:M108"/>
    <mergeCell ref="H107:H108"/>
    <mergeCell ref="I107:I108"/>
    <mergeCell ref="J107:J108"/>
    <mergeCell ref="K107:K108"/>
    <mergeCell ref="L98:L99"/>
    <mergeCell ref="M98:M99"/>
    <mergeCell ref="H98:H99"/>
    <mergeCell ref="I98:I99"/>
    <mergeCell ref="J98:J99"/>
    <mergeCell ref="K98:K99"/>
    <mergeCell ref="L111:L112"/>
    <mergeCell ref="M111:M112"/>
    <mergeCell ref="H111:H112"/>
    <mergeCell ref="I111:I112"/>
    <mergeCell ref="J111:J112"/>
    <mergeCell ref="K111:K112"/>
    <mergeCell ref="L109:L110"/>
    <mergeCell ref="M109:M110"/>
    <mergeCell ref="H109:H110"/>
    <mergeCell ref="I109:I110"/>
    <mergeCell ref="J109:J110"/>
    <mergeCell ref="K109:K110"/>
    <mergeCell ref="M121:M122"/>
    <mergeCell ref="H121:H122"/>
    <mergeCell ref="I121:I122"/>
    <mergeCell ref="J121:J122"/>
    <mergeCell ref="K121:K122"/>
    <mergeCell ref="L121:L122"/>
    <mergeCell ref="L114:L115"/>
    <mergeCell ref="M114:M115"/>
    <mergeCell ref="H114:H115"/>
    <mergeCell ref="I114:I115"/>
    <mergeCell ref="J114:J115"/>
    <mergeCell ref="K114:K115"/>
    <mergeCell ref="I126:I127"/>
    <mergeCell ref="J126:J127"/>
    <mergeCell ref="K126:K127"/>
    <mergeCell ref="L126:L127"/>
    <mergeCell ref="M126:M127"/>
    <mergeCell ref="H123:H124"/>
    <mergeCell ref="I123:I124"/>
    <mergeCell ref="J123:J124"/>
    <mergeCell ref="K123:K124"/>
    <mergeCell ref="L123:L124"/>
    <mergeCell ref="M123:M124"/>
    <mergeCell ref="G11:G12"/>
    <mergeCell ref="I11:I12"/>
    <mergeCell ref="J11:J12"/>
    <mergeCell ref="K11:K12"/>
    <mergeCell ref="L11:L12"/>
    <mergeCell ref="L139:L140"/>
    <mergeCell ref="M139:M140"/>
    <mergeCell ref="H139:H140"/>
    <mergeCell ref="I139:I140"/>
    <mergeCell ref="J139:J140"/>
    <mergeCell ref="K139:K140"/>
    <mergeCell ref="H137:H138"/>
    <mergeCell ref="I137:I138"/>
    <mergeCell ref="J137:J138"/>
    <mergeCell ref="K137:K138"/>
    <mergeCell ref="L137:L138"/>
    <mergeCell ref="M137:M138"/>
    <mergeCell ref="H131:H132"/>
    <mergeCell ref="I131:I132"/>
    <mergeCell ref="J131:J132"/>
    <mergeCell ref="K131:K132"/>
    <mergeCell ref="L131:L132"/>
    <mergeCell ref="M131:M132"/>
    <mergeCell ref="H126:H127"/>
    <mergeCell ref="M11:M12"/>
    <mergeCell ref="N11:N12"/>
    <mergeCell ref="O11:O12"/>
    <mergeCell ref="P11:P12"/>
    <mergeCell ref="Q11:Q12"/>
    <mergeCell ref="L9:L10"/>
    <mergeCell ref="M9:M10"/>
    <mergeCell ref="H9:H10"/>
    <mergeCell ref="I9:I10"/>
    <mergeCell ref="J9:J10"/>
    <mergeCell ref="Q9:Q10"/>
    <mergeCell ref="H11:H12"/>
    <mergeCell ref="K9:K10"/>
    <mergeCell ref="O9:O10"/>
    <mergeCell ref="P9:P10"/>
    <mergeCell ref="I30:I31"/>
    <mergeCell ref="I32:I33"/>
    <mergeCell ref="I34:I35"/>
    <mergeCell ref="I36:I37"/>
    <mergeCell ref="I70:I71"/>
    <mergeCell ref="R19:R20"/>
    <mergeCell ref="S19:S20"/>
    <mergeCell ref="T19:T20"/>
    <mergeCell ref="Q42:Q43"/>
    <mergeCell ref="R42:R43"/>
    <mergeCell ref="S42:S43"/>
    <mergeCell ref="T42:T43"/>
    <mergeCell ref="T39:T40"/>
    <mergeCell ref="Q28:Q29"/>
    <mergeCell ref="R28:R29"/>
    <mergeCell ref="S28:S29"/>
    <mergeCell ref="T28:T29"/>
    <mergeCell ref="P68:P69"/>
    <mergeCell ref="Q68:Q69"/>
    <mergeCell ref="R68:R69"/>
    <mergeCell ref="S68:S69"/>
    <mergeCell ref="T68:T69"/>
    <mergeCell ref="P62:P63"/>
    <mergeCell ref="Q62:Q63"/>
  </mergeCells>
  <phoneticPr fontId="32" type="noConversion"/>
  <pageMargins left="0.78749999999999998" right="0.78749999999999998" top="1.0527777777777778" bottom="1.0527777777777778" header="0.78749999999999998" footer="0.78749999999999998"/>
  <pageSetup paperSize="9" scale="35" firstPageNumber="0" orientation="landscape" horizontalDpi="300" verticalDpi="300" r:id="rId1"/>
  <headerFooter alignWithMargins="0">
    <oddHeader>&amp;C&amp;"Times New Roman,Normal"&amp;12&amp;A</oddHeader>
    <oddFooter>&amp;C&amp;"Times New Roman,Normal"&amp;12Page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536"/>
  <sheetViews>
    <sheetView topLeftCell="A142" zoomScaleNormal="100" zoomScaleSheetLayoutView="90" workbookViewId="0">
      <selection activeCell="E498" sqref="E498"/>
    </sheetView>
  </sheetViews>
  <sheetFormatPr defaultColWidth="11.5703125" defaultRowHeight="12.75"/>
  <cols>
    <col min="1" max="1" width="11.5703125" style="53" customWidth="1"/>
    <col min="2" max="2" width="31.5703125" style="53" bestFit="1" customWidth="1"/>
    <col min="3" max="3" width="24.28515625" style="53" bestFit="1" customWidth="1"/>
    <col min="4" max="4" width="19.140625" style="53" bestFit="1" customWidth="1"/>
    <col min="5" max="5" width="27.140625" style="53" customWidth="1"/>
    <col min="6" max="6" width="11.42578125" style="53" bestFit="1" customWidth="1"/>
    <col min="7" max="7" width="19.28515625" style="53" bestFit="1" customWidth="1"/>
    <col min="8" max="8" width="28.28515625" style="53" bestFit="1" customWidth="1"/>
    <col min="9" max="9" width="19.28515625" style="53" bestFit="1" customWidth="1"/>
    <col min="10" max="10" width="23.42578125" style="53" bestFit="1" customWidth="1"/>
    <col min="11" max="11" width="9.140625" style="53" bestFit="1" customWidth="1"/>
    <col min="12" max="12" width="17.140625" style="53" bestFit="1" customWidth="1"/>
    <col min="13" max="13" width="17.5703125" style="53" bestFit="1" customWidth="1"/>
    <col min="14" max="14" width="22" style="53" customWidth="1"/>
    <col min="15" max="16" width="16.42578125" style="2" customWidth="1"/>
    <col min="17" max="18" width="17.42578125" style="2" customWidth="1"/>
    <col min="19" max="19" width="22.85546875" style="2" customWidth="1"/>
    <col min="20" max="16384" width="11.5703125" style="2"/>
  </cols>
  <sheetData>
    <row r="1" spans="1:19" ht="15.75" customHeight="1" thickBot="1">
      <c r="A1" s="621" t="s">
        <v>415</v>
      </c>
      <c r="B1" s="610"/>
      <c r="C1" s="610"/>
      <c r="D1" s="610"/>
      <c r="E1" s="610"/>
      <c r="F1" s="610"/>
      <c r="G1" s="610"/>
      <c r="H1" s="610"/>
      <c r="I1" s="610"/>
      <c r="J1" s="610"/>
      <c r="K1" s="610"/>
      <c r="L1" s="610"/>
      <c r="M1" s="212" t="s">
        <v>0</v>
      </c>
      <c r="N1" s="213" t="s">
        <v>9</v>
      </c>
    </row>
    <row r="2" spans="1:19" ht="15.75" customHeight="1" thickBot="1">
      <c r="A2" s="625"/>
      <c r="B2" s="610"/>
      <c r="C2" s="610"/>
      <c r="D2" s="610"/>
      <c r="E2" s="610"/>
      <c r="F2" s="610"/>
      <c r="G2" s="610"/>
      <c r="H2" s="610"/>
      <c r="I2" s="610"/>
      <c r="J2" s="610"/>
      <c r="K2" s="610"/>
      <c r="L2" s="610"/>
      <c r="M2" s="626" t="s">
        <v>397</v>
      </c>
      <c r="N2" s="627">
        <v>2012</v>
      </c>
      <c r="O2" s="64"/>
      <c r="P2" s="64"/>
      <c r="Q2" s="64"/>
      <c r="R2" s="64"/>
      <c r="S2" s="64"/>
    </row>
    <row r="3" spans="1:19" ht="12.95" customHeight="1">
      <c r="A3" s="912" t="s">
        <v>1</v>
      </c>
      <c r="B3" s="914" t="s">
        <v>125</v>
      </c>
      <c r="C3" s="914" t="s">
        <v>141</v>
      </c>
      <c r="D3" s="914" t="s">
        <v>96</v>
      </c>
      <c r="E3" s="914" t="s">
        <v>13</v>
      </c>
      <c r="F3" s="914" t="s">
        <v>3</v>
      </c>
      <c r="G3" s="914" t="s">
        <v>70</v>
      </c>
      <c r="H3" s="914" t="s">
        <v>126</v>
      </c>
      <c r="I3" s="914" t="s">
        <v>127</v>
      </c>
      <c r="J3" s="914" t="s">
        <v>142</v>
      </c>
      <c r="K3" s="916" t="s">
        <v>143</v>
      </c>
      <c r="L3" s="916"/>
      <c r="M3" s="916"/>
      <c r="N3" s="917"/>
      <c r="O3" s="65"/>
      <c r="P3" s="65"/>
      <c r="Q3" s="65"/>
      <c r="R3" s="65"/>
      <c r="S3" s="64"/>
    </row>
    <row r="4" spans="1:19" ht="63.75">
      <c r="A4" s="913"/>
      <c r="B4" s="915"/>
      <c r="C4" s="915"/>
      <c r="D4" s="915"/>
      <c r="E4" s="915"/>
      <c r="F4" s="915"/>
      <c r="G4" s="915"/>
      <c r="H4" s="915"/>
      <c r="I4" s="915"/>
      <c r="J4" s="915"/>
      <c r="K4" s="628" t="s">
        <v>130</v>
      </c>
      <c r="L4" s="628" t="s">
        <v>132</v>
      </c>
      <c r="M4" s="628" t="s">
        <v>134</v>
      </c>
      <c r="N4" s="629" t="s">
        <v>326</v>
      </c>
      <c r="O4" s="64"/>
      <c r="P4" s="64"/>
      <c r="Q4" s="64"/>
      <c r="R4" s="64"/>
      <c r="S4" s="64"/>
    </row>
    <row r="5" spans="1:19">
      <c r="A5" s="619" t="s">
        <v>424</v>
      </c>
      <c r="B5" s="614"/>
      <c r="C5" s="614"/>
      <c r="D5" s="275">
        <v>2012</v>
      </c>
      <c r="E5" s="275" t="s">
        <v>22</v>
      </c>
      <c r="F5" s="275" t="s">
        <v>11</v>
      </c>
      <c r="G5" s="623" t="s">
        <v>486</v>
      </c>
      <c r="H5" s="615" t="s">
        <v>1153</v>
      </c>
      <c r="I5" s="275" t="s">
        <v>140</v>
      </c>
      <c r="J5" s="275" t="s">
        <v>504</v>
      </c>
      <c r="K5" s="599"/>
      <c r="L5" s="599"/>
      <c r="M5" s="599">
        <v>2</v>
      </c>
      <c r="N5" s="595">
        <f t="shared" ref="N5:N68" si="0">L5+M5</f>
        <v>2</v>
      </c>
    </row>
    <row r="6" spans="1:19">
      <c r="A6" s="618" t="s">
        <v>424</v>
      </c>
      <c r="B6" s="275"/>
      <c r="C6" s="275"/>
      <c r="D6" s="275">
        <v>2012</v>
      </c>
      <c r="E6" s="734" t="s">
        <v>24</v>
      </c>
      <c r="F6" s="275" t="s">
        <v>11</v>
      </c>
      <c r="G6" s="624" t="s">
        <v>431</v>
      </c>
      <c r="H6" s="617" t="s">
        <v>1153</v>
      </c>
      <c r="I6" s="749" t="s">
        <v>140</v>
      </c>
      <c r="J6" s="725" t="s">
        <v>524</v>
      </c>
      <c r="K6" s="725"/>
      <c r="L6" s="725"/>
      <c r="M6" s="725">
        <v>3</v>
      </c>
      <c r="N6" s="595">
        <f t="shared" si="0"/>
        <v>3</v>
      </c>
    </row>
    <row r="7" spans="1:19">
      <c r="A7" s="618" t="s">
        <v>424</v>
      </c>
      <c r="B7" s="275"/>
      <c r="C7" s="275"/>
      <c r="D7" s="275">
        <v>2012</v>
      </c>
      <c r="E7" s="734" t="s">
        <v>24</v>
      </c>
      <c r="F7" s="275" t="s">
        <v>11</v>
      </c>
      <c r="G7" s="624" t="s">
        <v>467</v>
      </c>
      <c r="H7" s="617" t="s">
        <v>1153</v>
      </c>
      <c r="I7" s="749" t="s">
        <v>140</v>
      </c>
      <c r="J7" s="725" t="s">
        <v>435</v>
      </c>
      <c r="K7" s="725"/>
      <c r="L7" s="725"/>
      <c r="M7" s="725">
        <v>31</v>
      </c>
      <c r="N7" s="595">
        <f t="shared" si="0"/>
        <v>31</v>
      </c>
      <c r="P7" s="53"/>
      <c r="Q7" s="53"/>
      <c r="R7" s="53"/>
      <c r="S7" s="53"/>
    </row>
    <row r="8" spans="1:19">
      <c r="A8" s="619" t="s">
        <v>424</v>
      </c>
      <c r="B8" s="614"/>
      <c r="C8" s="614"/>
      <c r="D8" s="275">
        <v>2012</v>
      </c>
      <c r="E8" s="734" t="s">
        <v>24</v>
      </c>
      <c r="F8" s="275" t="s">
        <v>11</v>
      </c>
      <c r="G8" s="624" t="s">
        <v>467</v>
      </c>
      <c r="H8" s="617" t="s">
        <v>1153</v>
      </c>
      <c r="I8" s="749" t="s">
        <v>140</v>
      </c>
      <c r="J8" s="725" t="s">
        <v>436</v>
      </c>
      <c r="K8" s="725"/>
      <c r="L8" s="725"/>
      <c r="M8" s="725">
        <v>3</v>
      </c>
      <c r="N8" s="595">
        <f t="shared" si="0"/>
        <v>3</v>
      </c>
    </row>
    <row r="9" spans="1:19">
      <c r="A9" s="618" t="s">
        <v>424</v>
      </c>
      <c r="B9" s="275"/>
      <c r="C9" s="275"/>
      <c r="D9" s="275">
        <v>2012</v>
      </c>
      <c r="E9" s="734" t="s">
        <v>24</v>
      </c>
      <c r="F9" s="275" t="s">
        <v>11</v>
      </c>
      <c r="G9" s="624" t="s">
        <v>467</v>
      </c>
      <c r="H9" s="617" t="s">
        <v>1153</v>
      </c>
      <c r="I9" s="749" t="s">
        <v>140</v>
      </c>
      <c r="J9" s="725" t="s">
        <v>524</v>
      </c>
      <c r="K9" s="725"/>
      <c r="L9" s="725"/>
      <c r="M9" s="725">
        <v>17</v>
      </c>
      <c r="N9" s="595">
        <f t="shared" si="0"/>
        <v>17</v>
      </c>
    </row>
    <row r="10" spans="1:19">
      <c r="A10" s="618" t="s">
        <v>424</v>
      </c>
      <c r="B10" s="275"/>
      <c r="C10" s="275"/>
      <c r="D10" s="275">
        <v>2012</v>
      </c>
      <c r="E10" s="734" t="s">
        <v>24</v>
      </c>
      <c r="F10" s="275" t="s">
        <v>11</v>
      </c>
      <c r="G10" s="624" t="s">
        <v>477</v>
      </c>
      <c r="H10" s="617" t="s">
        <v>1153</v>
      </c>
      <c r="I10" s="749" t="s">
        <v>140</v>
      </c>
      <c r="J10" s="725" t="s">
        <v>484</v>
      </c>
      <c r="K10" s="725"/>
      <c r="L10" s="725"/>
      <c r="M10" s="725">
        <v>79</v>
      </c>
      <c r="N10" s="595">
        <f t="shared" si="0"/>
        <v>79</v>
      </c>
    </row>
    <row r="11" spans="1:19">
      <c r="A11" s="618" t="s">
        <v>424</v>
      </c>
      <c r="B11" s="275"/>
      <c r="C11" s="275"/>
      <c r="D11" s="275">
        <v>2012</v>
      </c>
      <c r="E11" s="734" t="s">
        <v>24</v>
      </c>
      <c r="F11" s="275" t="s">
        <v>11</v>
      </c>
      <c r="G11" s="624" t="s">
        <v>431</v>
      </c>
      <c r="H11" s="617" t="s">
        <v>1170</v>
      </c>
      <c r="I11" s="749" t="s">
        <v>140</v>
      </c>
      <c r="J11" s="725" t="s">
        <v>436</v>
      </c>
      <c r="K11" s="725"/>
      <c r="L11" s="725"/>
      <c r="M11" s="725">
        <v>1</v>
      </c>
      <c r="N11" s="595">
        <f t="shared" si="0"/>
        <v>1</v>
      </c>
    </row>
    <row r="12" spans="1:19">
      <c r="A12" s="618" t="s">
        <v>424</v>
      </c>
      <c r="B12" s="275"/>
      <c r="C12" s="275"/>
      <c r="D12" s="275">
        <v>2012</v>
      </c>
      <c r="E12" s="275" t="s">
        <v>22</v>
      </c>
      <c r="F12" s="275" t="s">
        <v>11</v>
      </c>
      <c r="G12" s="623" t="s">
        <v>486</v>
      </c>
      <c r="H12" s="615" t="s">
        <v>1154</v>
      </c>
      <c r="I12" s="275" t="s">
        <v>140</v>
      </c>
      <c r="J12" s="275" t="s">
        <v>504</v>
      </c>
      <c r="K12" s="599"/>
      <c r="L12" s="599"/>
      <c r="M12" s="599">
        <v>5</v>
      </c>
      <c r="N12" s="595">
        <f t="shared" si="0"/>
        <v>5</v>
      </c>
    </row>
    <row r="13" spans="1:19">
      <c r="A13" s="619" t="s">
        <v>424</v>
      </c>
      <c r="B13" s="614"/>
      <c r="C13" s="614"/>
      <c r="D13" s="275">
        <v>2012</v>
      </c>
      <c r="E13" s="734" t="s">
        <v>24</v>
      </c>
      <c r="F13" s="275" t="s">
        <v>11</v>
      </c>
      <c r="G13" s="624" t="s">
        <v>431</v>
      </c>
      <c r="H13" s="617" t="s">
        <v>1154</v>
      </c>
      <c r="I13" s="749" t="s">
        <v>140</v>
      </c>
      <c r="J13" s="725" t="s">
        <v>446</v>
      </c>
      <c r="K13" s="725"/>
      <c r="L13" s="725"/>
      <c r="M13" s="725">
        <v>37</v>
      </c>
      <c r="N13" s="595">
        <f t="shared" si="0"/>
        <v>37</v>
      </c>
    </row>
    <row r="14" spans="1:19">
      <c r="A14" s="618" t="s">
        <v>424</v>
      </c>
      <c r="B14" s="275"/>
      <c r="C14" s="275"/>
      <c r="D14" s="275">
        <v>2012</v>
      </c>
      <c r="E14" s="734" t="s">
        <v>24</v>
      </c>
      <c r="F14" s="275" t="s">
        <v>11</v>
      </c>
      <c r="G14" s="624" t="s">
        <v>431</v>
      </c>
      <c r="H14" s="617" t="s">
        <v>1154</v>
      </c>
      <c r="I14" s="749" t="s">
        <v>140</v>
      </c>
      <c r="J14" s="725" t="s">
        <v>524</v>
      </c>
      <c r="K14" s="725"/>
      <c r="L14" s="725"/>
      <c r="M14" s="725">
        <v>336</v>
      </c>
      <c r="N14" s="595">
        <f t="shared" si="0"/>
        <v>336</v>
      </c>
    </row>
    <row r="15" spans="1:19">
      <c r="A15" s="618" t="s">
        <v>424</v>
      </c>
      <c r="B15" s="275"/>
      <c r="C15" s="275"/>
      <c r="D15" s="275">
        <v>2012</v>
      </c>
      <c r="E15" s="734" t="s">
        <v>24</v>
      </c>
      <c r="F15" s="275" t="s">
        <v>11</v>
      </c>
      <c r="G15" s="624" t="s">
        <v>431</v>
      </c>
      <c r="H15" s="617" t="s">
        <v>1154</v>
      </c>
      <c r="I15" s="749" t="s">
        <v>140</v>
      </c>
      <c r="J15" s="725" t="s">
        <v>461</v>
      </c>
      <c r="K15" s="725"/>
      <c r="L15" s="725"/>
      <c r="M15" s="725">
        <v>1</v>
      </c>
      <c r="N15" s="595">
        <f t="shared" si="0"/>
        <v>1</v>
      </c>
    </row>
    <row r="16" spans="1:19">
      <c r="A16" s="618" t="s">
        <v>424</v>
      </c>
      <c r="B16" s="275"/>
      <c r="C16" s="275"/>
      <c r="D16" s="275">
        <v>2012</v>
      </c>
      <c r="E16" s="734" t="s">
        <v>24</v>
      </c>
      <c r="F16" s="275" t="s">
        <v>11</v>
      </c>
      <c r="G16" s="624" t="s">
        <v>467</v>
      </c>
      <c r="H16" s="617" t="s">
        <v>1154</v>
      </c>
      <c r="I16" s="749" t="s">
        <v>140</v>
      </c>
      <c r="J16" s="725" t="s">
        <v>524</v>
      </c>
      <c r="K16" s="725"/>
      <c r="L16" s="725"/>
      <c r="M16" s="725">
        <v>85</v>
      </c>
      <c r="N16" s="595">
        <f t="shared" si="0"/>
        <v>85</v>
      </c>
    </row>
    <row r="17" spans="1:14">
      <c r="A17" s="619" t="s">
        <v>424</v>
      </c>
      <c r="B17" s="614"/>
      <c r="C17" s="614"/>
      <c r="D17" s="275">
        <v>2012</v>
      </c>
      <c r="E17" s="734" t="s">
        <v>24</v>
      </c>
      <c r="F17" s="275" t="s">
        <v>11</v>
      </c>
      <c r="G17" s="624" t="s">
        <v>477</v>
      </c>
      <c r="H17" s="617" t="s">
        <v>1154</v>
      </c>
      <c r="I17" s="749" t="s">
        <v>140</v>
      </c>
      <c r="J17" s="725" t="s">
        <v>436</v>
      </c>
      <c r="K17" s="725"/>
      <c r="L17" s="725"/>
      <c r="M17" s="725">
        <v>77</v>
      </c>
      <c r="N17" s="595">
        <f t="shared" si="0"/>
        <v>77</v>
      </c>
    </row>
    <row r="18" spans="1:14">
      <c r="A18" s="618" t="s">
        <v>424</v>
      </c>
      <c r="B18" s="275"/>
      <c r="C18" s="275"/>
      <c r="D18" s="275">
        <v>2012</v>
      </c>
      <c r="E18" s="734" t="s">
        <v>24</v>
      </c>
      <c r="F18" s="275" t="s">
        <v>11</v>
      </c>
      <c r="G18" s="624" t="s">
        <v>477</v>
      </c>
      <c r="H18" s="617" t="s">
        <v>1154</v>
      </c>
      <c r="I18" s="749" t="s">
        <v>140</v>
      </c>
      <c r="J18" s="725" t="s">
        <v>446</v>
      </c>
      <c r="K18" s="725"/>
      <c r="L18" s="725"/>
      <c r="M18" s="725">
        <v>1</v>
      </c>
      <c r="N18" s="595">
        <f t="shared" si="0"/>
        <v>1</v>
      </c>
    </row>
    <row r="19" spans="1:14">
      <c r="A19" s="618" t="s">
        <v>424</v>
      </c>
      <c r="B19" s="275"/>
      <c r="C19" s="275"/>
      <c r="D19" s="275">
        <v>2012</v>
      </c>
      <c r="E19" s="734" t="s">
        <v>24</v>
      </c>
      <c r="F19" s="275" t="s">
        <v>11</v>
      </c>
      <c r="G19" s="624" t="s">
        <v>477</v>
      </c>
      <c r="H19" s="617" t="s">
        <v>1154</v>
      </c>
      <c r="I19" s="749" t="s">
        <v>140</v>
      </c>
      <c r="J19" s="725" t="s">
        <v>550</v>
      </c>
      <c r="K19" s="725"/>
      <c r="L19" s="725"/>
      <c r="M19" s="725">
        <v>1</v>
      </c>
      <c r="N19" s="595">
        <f t="shared" si="0"/>
        <v>1</v>
      </c>
    </row>
    <row r="20" spans="1:14">
      <c r="A20" s="619" t="s">
        <v>424</v>
      </c>
      <c r="B20" s="614"/>
      <c r="C20" s="614"/>
      <c r="D20" s="275">
        <v>2012</v>
      </c>
      <c r="E20" s="734" t="s">
        <v>24</v>
      </c>
      <c r="F20" s="275" t="s">
        <v>11</v>
      </c>
      <c r="G20" s="624" t="s">
        <v>477</v>
      </c>
      <c r="H20" s="617" t="s">
        <v>1154</v>
      </c>
      <c r="I20" s="749" t="s">
        <v>140</v>
      </c>
      <c r="J20" s="725" t="s">
        <v>523</v>
      </c>
      <c r="K20" s="725"/>
      <c r="L20" s="725"/>
      <c r="M20" s="725">
        <v>1182</v>
      </c>
      <c r="N20" s="595">
        <f t="shared" si="0"/>
        <v>1182</v>
      </c>
    </row>
    <row r="21" spans="1:14">
      <c r="A21" s="618" t="s">
        <v>424</v>
      </c>
      <c r="B21" s="275"/>
      <c r="C21" s="275"/>
      <c r="D21" s="275">
        <v>2012</v>
      </c>
      <c r="E21" s="734" t="s">
        <v>24</v>
      </c>
      <c r="F21" s="275" t="s">
        <v>11</v>
      </c>
      <c r="G21" s="624" t="s">
        <v>477</v>
      </c>
      <c r="H21" s="617" t="s">
        <v>1154</v>
      </c>
      <c r="I21" s="749" t="s">
        <v>140</v>
      </c>
      <c r="J21" s="725" t="s">
        <v>460</v>
      </c>
      <c r="K21" s="725"/>
      <c r="L21" s="725"/>
      <c r="M21" s="725">
        <v>902</v>
      </c>
      <c r="N21" s="595">
        <f t="shared" si="0"/>
        <v>902</v>
      </c>
    </row>
    <row r="22" spans="1:14">
      <c r="A22" s="618" t="s">
        <v>424</v>
      </c>
      <c r="B22" s="275"/>
      <c r="C22" s="275"/>
      <c r="D22" s="275">
        <v>2012</v>
      </c>
      <c r="E22" s="275" t="s">
        <v>22</v>
      </c>
      <c r="F22" s="275" t="s">
        <v>11</v>
      </c>
      <c r="G22" s="623" t="s">
        <v>486</v>
      </c>
      <c r="H22" s="615" t="s">
        <v>1155</v>
      </c>
      <c r="I22" s="275" t="s">
        <v>140</v>
      </c>
      <c r="J22" s="275" t="s">
        <v>456</v>
      </c>
      <c r="K22" s="599"/>
      <c r="L22" s="599">
        <v>267</v>
      </c>
      <c r="M22" s="599"/>
      <c r="N22" s="595">
        <f t="shared" si="0"/>
        <v>267</v>
      </c>
    </row>
    <row r="23" spans="1:14">
      <c r="A23" s="619" t="s">
        <v>424</v>
      </c>
      <c r="B23" s="614"/>
      <c r="C23" s="614"/>
      <c r="D23" s="275">
        <v>2012</v>
      </c>
      <c r="E23" s="734" t="s">
        <v>24</v>
      </c>
      <c r="F23" s="275" t="s">
        <v>11</v>
      </c>
      <c r="G23" s="624" t="s">
        <v>431</v>
      </c>
      <c r="H23" s="617" t="s">
        <v>1155</v>
      </c>
      <c r="I23" s="749" t="s">
        <v>576</v>
      </c>
      <c r="J23" s="594" t="s">
        <v>447</v>
      </c>
      <c r="K23" s="594"/>
      <c r="L23" s="594">
        <v>4156</v>
      </c>
      <c r="M23" s="594"/>
      <c r="N23" s="595">
        <f t="shared" si="0"/>
        <v>4156</v>
      </c>
    </row>
    <row r="24" spans="1:14">
      <c r="A24" s="619" t="s">
        <v>424</v>
      </c>
      <c r="B24" s="614"/>
      <c r="C24" s="614"/>
      <c r="D24" s="275">
        <v>2012</v>
      </c>
      <c r="E24" s="734" t="s">
        <v>24</v>
      </c>
      <c r="F24" s="275" t="s">
        <v>11</v>
      </c>
      <c r="G24" s="624" t="s">
        <v>467</v>
      </c>
      <c r="H24" s="617" t="s">
        <v>1155</v>
      </c>
      <c r="I24" s="749" t="s">
        <v>576</v>
      </c>
      <c r="J24" s="594" t="s">
        <v>447</v>
      </c>
      <c r="K24" s="594"/>
      <c r="L24" s="594">
        <v>1227</v>
      </c>
      <c r="M24" s="594"/>
      <c r="N24" s="595">
        <f t="shared" si="0"/>
        <v>1227</v>
      </c>
    </row>
    <row r="25" spans="1:14">
      <c r="A25" s="618" t="s">
        <v>424</v>
      </c>
      <c r="B25" s="275"/>
      <c r="C25" s="275"/>
      <c r="D25" s="275">
        <v>2012</v>
      </c>
      <c r="E25" s="734" t="s">
        <v>24</v>
      </c>
      <c r="F25" s="275" t="s">
        <v>11</v>
      </c>
      <c r="G25" s="624" t="s">
        <v>477</v>
      </c>
      <c r="H25" s="617" t="s">
        <v>1155</v>
      </c>
      <c r="I25" s="749" t="s">
        <v>576</v>
      </c>
      <c r="J25" s="594" t="s">
        <v>480</v>
      </c>
      <c r="K25" s="594"/>
      <c r="L25" s="594">
        <v>72</v>
      </c>
      <c r="M25" s="594"/>
      <c r="N25" s="595">
        <f t="shared" si="0"/>
        <v>72</v>
      </c>
    </row>
    <row r="26" spans="1:14">
      <c r="A26" s="619" t="s">
        <v>424</v>
      </c>
      <c r="B26" s="614"/>
      <c r="C26" s="614"/>
      <c r="D26" s="275">
        <v>2012</v>
      </c>
      <c r="E26" s="734" t="s">
        <v>24</v>
      </c>
      <c r="F26" s="275" t="s">
        <v>11</v>
      </c>
      <c r="G26" s="624" t="s">
        <v>477</v>
      </c>
      <c r="H26" s="617" t="s">
        <v>1155</v>
      </c>
      <c r="I26" s="749" t="s">
        <v>576</v>
      </c>
      <c r="J26" s="594" t="s">
        <v>447</v>
      </c>
      <c r="K26" s="594"/>
      <c r="L26" s="594">
        <v>38774</v>
      </c>
      <c r="M26" s="594"/>
      <c r="N26" s="595">
        <f t="shared" si="0"/>
        <v>38774</v>
      </c>
    </row>
    <row r="27" spans="1:14">
      <c r="A27" s="618" t="s">
        <v>424</v>
      </c>
      <c r="B27" s="275"/>
      <c r="C27" s="275"/>
      <c r="D27" s="275">
        <v>2012</v>
      </c>
      <c r="E27" s="734" t="s">
        <v>24</v>
      </c>
      <c r="F27" s="275" t="s">
        <v>11</v>
      </c>
      <c r="G27" s="624" t="s">
        <v>477</v>
      </c>
      <c r="H27" s="617" t="s">
        <v>1155</v>
      </c>
      <c r="I27" s="749" t="s">
        <v>576</v>
      </c>
      <c r="J27" s="594" t="s">
        <v>447</v>
      </c>
      <c r="K27" s="594"/>
      <c r="L27" s="594">
        <v>697</v>
      </c>
      <c r="M27" s="594"/>
      <c r="N27" s="595">
        <f t="shared" si="0"/>
        <v>697</v>
      </c>
    </row>
    <row r="28" spans="1:14">
      <c r="A28" s="618" t="s">
        <v>424</v>
      </c>
      <c r="B28" s="275"/>
      <c r="C28" s="275"/>
      <c r="D28" s="275">
        <v>2012</v>
      </c>
      <c r="E28" s="734" t="s">
        <v>24</v>
      </c>
      <c r="F28" s="275" t="s">
        <v>11</v>
      </c>
      <c r="G28" s="624" t="s">
        <v>477</v>
      </c>
      <c r="H28" s="617" t="s">
        <v>1155</v>
      </c>
      <c r="I28" s="749" t="s">
        <v>576</v>
      </c>
      <c r="J28" s="594" t="s">
        <v>457</v>
      </c>
      <c r="K28" s="594"/>
      <c r="L28" s="594">
        <v>2</v>
      </c>
      <c r="M28" s="594"/>
      <c r="N28" s="595">
        <f t="shared" si="0"/>
        <v>2</v>
      </c>
    </row>
    <row r="29" spans="1:14">
      <c r="A29" s="619" t="s">
        <v>424</v>
      </c>
      <c r="B29" s="614"/>
      <c r="C29" s="614"/>
      <c r="D29" s="275">
        <v>2012</v>
      </c>
      <c r="E29" s="734" t="s">
        <v>24</v>
      </c>
      <c r="F29" s="275" t="s">
        <v>11</v>
      </c>
      <c r="G29" s="624" t="s">
        <v>477</v>
      </c>
      <c r="H29" s="617" t="s">
        <v>1155</v>
      </c>
      <c r="I29" s="749" t="s">
        <v>576</v>
      </c>
      <c r="J29" s="594" t="s">
        <v>484</v>
      </c>
      <c r="K29" s="594"/>
      <c r="L29" s="594"/>
      <c r="M29" s="594">
        <v>3</v>
      </c>
      <c r="N29" s="595">
        <f t="shared" si="0"/>
        <v>3</v>
      </c>
    </row>
    <row r="30" spans="1:14">
      <c r="A30" s="618" t="s">
        <v>424</v>
      </c>
      <c r="B30" s="275"/>
      <c r="C30" s="275"/>
      <c r="D30" s="275">
        <v>2012</v>
      </c>
      <c r="E30" s="734" t="s">
        <v>24</v>
      </c>
      <c r="F30" s="275" t="s">
        <v>11</v>
      </c>
      <c r="G30" s="624" t="s">
        <v>431</v>
      </c>
      <c r="H30" s="617" t="s">
        <v>1171</v>
      </c>
      <c r="I30" s="749" t="s">
        <v>140</v>
      </c>
      <c r="J30" s="594" t="s">
        <v>524</v>
      </c>
      <c r="K30" s="594"/>
      <c r="L30" s="594">
        <v>16</v>
      </c>
      <c r="M30" s="594">
        <v>1</v>
      </c>
      <c r="N30" s="595">
        <f t="shared" si="0"/>
        <v>17</v>
      </c>
    </row>
    <row r="31" spans="1:14">
      <c r="A31" s="619" t="s">
        <v>424</v>
      </c>
      <c r="B31" s="614"/>
      <c r="C31" s="614"/>
      <c r="D31" s="275">
        <v>2012</v>
      </c>
      <c r="E31" s="734" t="s">
        <v>24</v>
      </c>
      <c r="F31" s="275" t="s">
        <v>11</v>
      </c>
      <c r="G31" s="624" t="s">
        <v>431</v>
      </c>
      <c r="H31" s="617" t="s">
        <v>1171</v>
      </c>
      <c r="I31" s="749" t="s">
        <v>140</v>
      </c>
      <c r="J31" s="594" t="s">
        <v>461</v>
      </c>
      <c r="K31" s="594"/>
      <c r="L31" s="594">
        <v>1</v>
      </c>
      <c r="M31" s="594"/>
      <c r="N31" s="595">
        <f t="shared" si="0"/>
        <v>1</v>
      </c>
    </row>
    <row r="32" spans="1:14">
      <c r="A32" s="618" t="s">
        <v>424</v>
      </c>
      <c r="B32" s="275"/>
      <c r="C32" s="275"/>
      <c r="D32" s="275">
        <v>2012</v>
      </c>
      <c r="E32" s="734" t="s">
        <v>24</v>
      </c>
      <c r="F32" s="275" t="s">
        <v>11</v>
      </c>
      <c r="G32" s="624" t="s">
        <v>467</v>
      </c>
      <c r="H32" s="617" t="s">
        <v>1171</v>
      </c>
      <c r="I32" s="749" t="s">
        <v>140</v>
      </c>
      <c r="J32" s="594" t="s">
        <v>524</v>
      </c>
      <c r="K32" s="594"/>
      <c r="L32" s="594">
        <v>1</v>
      </c>
      <c r="M32" s="594"/>
      <c r="N32" s="595">
        <f t="shared" si="0"/>
        <v>1</v>
      </c>
    </row>
    <row r="33" spans="1:14">
      <c r="A33" s="618" t="s">
        <v>424</v>
      </c>
      <c r="B33" s="275"/>
      <c r="C33" s="275"/>
      <c r="D33" s="275">
        <v>2012</v>
      </c>
      <c r="E33" s="734" t="s">
        <v>24</v>
      </c>
      <c r="F33" s="275" t="s">
        <v>11</v>
      </c>
      <c r="G33" s="624" t="s">
        <v>477</v>
      </c>
      <c r="H33" s="617" t="s">
        <v>1171</v>
      </c>
      <c r="I33" s="749" t="s">
        <v>576</v>
      </c>
      <c r="J33" s="594" t="s">
        <v>436</v>
      </c>
      <c r="K33" s="594"/>
      <c r="L33" s="594">
        <v>7</v>
      </c>
      <c r="M33" s="594"/>
      <c r="N33" s="595">
        <f t="shared" si="0"/>
        <v>7</v>
      </c>
    </row>
    <row r="34" spans="1:14">
      <c r="A34" s="618" t="s">
        <v>424</v>
      </c>
      <c r="B34" s="275"/>
      <c r="C34" s="275"/>
      <c r="D34" s="275">
        <v>2012</v>
      </c>
      <c r="E34" s="734" t="s">
        <v>24</v>
      </c>
      <c r="F34" s="275" t="s">
        <v>11</v>
      </c>
      <c r="G34" s="624" t="s">
        <v>477</v>
      </c>
      <c r="H34" s="617" t="s">
        <v>1171</v>
      </c>
      <c r="I34" s="749" t="s">
        <v>576</v>
      </c>
      <c r="J34" s="594" t="s">
        <v>523</v>
      </c>
      <c r="K34" s="594"/>
      <c r="L34" s="594">
        <v>140</v>
      </c>
      <c r="M34" s="594">
        <v>13</v>
      </c>
      <c r="N34" s="595">
        <f t="shared" si="0"/>
        <v>153</v>
      </c>
    </row>
    <row r="35" spans="1:14">
      <c r="A35" s="619" t="s">
        <v>424</v>
      </c>
      <c r="B35" s="614"/>
      <c r="C35" s="614"/>
      <c r="D35" s="275">
        <v>2012</v>
      </c>
      <c r="E35" s="734" t="s">
        <v>24</v>
      </c>
      <c r="F35" s="275" t="s">
        <v>11</v>
      </c>
      <c r="G35" s="624" t="s">
        <v>477</v>
      </c>
      <c r="H35" s="617" t="s">
        <v>1171</v>
      </c>
      <c r="I35" s="749" t="s">
        <v>576</v>
      </c>
      <c r="J35" s="594" t="s">
        <v>460</v>
      </c>
      <c r="K35" s="594"/>
      <c r="L35" s="594">
        <v>23</v>
      </c>
      <c r="M35" s="594"/>
      <c r="N35" s="595">
        <f t="shared" si="0"/>
        <v>23</v>
      </c>
    </row>
    <row r="36" spans="1:14">
      <c r="A36" s="619" t="s">
        <v>424</v>
      </c>
      <c r="B36" s="614"/>
      <c r="C36" s="614"/>
      <c r="D36" s="275">
        <v>2012</v>
      </c>
      <c r="E36" s="275" t="s">
        <v>22</v>
      </c>
      <c r="F36" s="275" t="s">
        <v>11</v>
      </c>
      <c r="G36" s="623" t="s">
        <v>486</v>
      </c>
      <c r="H36" s="616" t="s">
        <v>823</v>
      </c>
      <c r="I36" s="599" t="s">
        <v>825</v>
      </c>
      <c r="J36" s="599" t="s">
        <v>470</v>
      </c>
      <c r="K36" s="599"/>
      <c r="L36" s="599">
        <v>2160</v>
      </c>
      <c r="M36" s="599"/>
      <c r="N36" s="595">
        <f t="shared" si="0"/>
        <v>2160</v>
      </c>
    </row>
    <row r="37" spans="1:14">
      <c r="A37" s="618" t="s">
        <v>424</v>
      </c>
      <c r="B37" s="275"/>
      <c r="C37" s="275"/>
      <c r="D37" s="275">
        <v>2012</v>
      </c>
      <c r="E37" s="734" t="s">
        <v>24</v>
      </c>
      <c r="F37" s="275" t="s">
        <v>11</v>
      </c>
      <c r="G37" s="624" t="s">
        <v>477</v>
      </c>
      <c r="H37" s="617" t="s">
        <v>823</v>
      </c>
      <c r="I37" s="749" t="s">
        <v>825</v>
      </c>
      <c r="J37" s="594" t="s">
        <v>470</v>
      </c>
      <c r="K37" s="594"/>
      <c r="L37" s="594">
        <v>428</v>
      </c>
      <c r="M37" s="594"/>
      <c r="N37" s="595">
        <f t="shared" si="0"/>
        <v>428</v>
      </c>
    </row>
    <row r="38" spans="1:14">
      <c r="A38" s="618" t="s">
        <v>424</v>
      </c>
      <c r="B38" s="275"/>
      <c r="C38" s="275"/>
      <c r="D38" s="275">
        <v>2012</v>
      </c>
      <c r="E38" s="734" t="s">
        <v>24</v>
      </c>
      <c r="F38" s="275" t="s">
        <v>11</v>
      </c>
      <c r="G38" s="624" t="s">
        <v>431</v>
      </c>
      <c r="H38" s="617" t="s">
        <v>911</v>
      </c>
      <c r="I38" s="749" t="s">
        <v>140</v>
      </c>
      <c r="J38" s="594" t="s">
        <v>446</v>
      </c>
      <c r="K38" s="594"/>
      <c r="L38" s="594"/>
      <c r="M38" s="594">
        <v>320</v>
      </c>
      <c r="N38" s="595">
        <f t="shared" si="0"/>
        <v>320</v>
      </c>
    </row>
    <row r="39" spans="1:14">
      <c r="A39" s="618" t="s">
        <v>424</v>
      </c>
      <c r="B39" s="275"/>
      <c r="C39" s="275"/>
      <c r="D39" s="275">
        <v>2012</v>
      </c>
      <c r="E39" s="734" t="s">
        <v>24</v>
      </c>
      <c r="F39" s="275" t="s">
        <v>11</v>
      </c>
      <c r="G39" s="624" t="s">
        <v>431</v>
      </c>
      <c r="H39" s="617" t="s">
        <v>911</v>
      </c>
      <c r="I39" s="749" t="s">
        <v>140</v>
      </c>
      <c r="J39" s="594" t="s">
        <v>524</v>
      </c>
      <c r="K39" s="594"/>
      <c r="L39" s="594"/>
      <c r="M39" s="594">
        <v>35</v>
      </c>
      <c r="N39" s="595">
        <f t="shared" si="0"/>
        <v>35</v>
      </c>
    </row>
    <row r="40" spans="1:14">
      <c r="A40" s="618" t="s">
        <v>424</v>
      </c>
      <c r="B40" s="275"/>
      <c r="C40" s="275"/>
      <c r="D40" s="275">
        <v>2012</v>
      </c>
      <c r="E40" s="734" t="s">
        <v>24</v>
      </c>
      <c r="F40" s="275" t="s">
        <v>11</v>
      </c>
      <c r="G40" s="624" t="s">
        <v>477</v>
      </c>
      <c r="H40" s="617" t="s">
        <v>911</v>
      </c>
      <c r="I40" s="749" t="s">
        <v>576</v>
      </c>
      <c r="J40" s="594" t="s">
        <v>446</v>
      </c>
      <c r="K40" s="594"/>
      <c r="L40" s="594"/>
      <c r="M40" s="594">
        <v>32</v>
      </c>
      <c r="N40" s="595">
        <f t="shared" si="0"/>
        <v>32</v>
      </c>
    </row>
    <row r="41" spans="1:14">
      <c r="A41" s="619" t="s">
        <v>424</v>
      </c>
      <c r="B41" s="614"/>
      <c r="C41" s="614"/>
      <c r="D41" s="275">
        <v>2012</v>
      </c>
      <c r="E41" s="734" t="s">
        <v>24</v>
      </c>
      <c r="F41" s="275" t="s">
        <v>11</v>
      </c>
      <c r="G41" s="624" t="s">
        <v>477</v>
      </c>
      <c r="H41" s="617" t="s">
        <v>911</v>
      </c>
      <c r="I41" s="749" t="s">
        <v>576</v>
      </c>
      <c r="J41" s="594" t="s">
        <v>480</v>
      </c>
      <c r="K41" s="594"/>
      <c r="L41" s="594">
        <v>1</v>
      </c>
      <c r="M41" s="594"/>
      <c r="N41" s="595">
        <f t="shared" si="0"/>
        <v>1</v>
      </c>
    </row>
    <row r="42" spans="1:14">
      <c r="A42" s="618" t="s">
        <v>424</v>
      </c>
      <c r="B42" s="275"/>
      <c r="C42" s="275"/>
      <c r="D42" s="275">
        <v>2012</v>
      </c>
      <c r="E42" s="734" t="s">
        <v>24</v>
      </c>
      <c r="F42" s="275" t="s">
        <v>11</v>
      </c>
      <c r="G42" s="624" t="s">
        <v>477</v>
      </c>
      <c r="H42" s="617" t="s">
        <v>911</v>
      </c>
      <c r="I42" s="749" t="s">
        <v>576</v>
      </c>
      <c r="J42" s="594" t="s">
        <v>480</v>
      </c>
      <c r="K42" s="594"/>
      <c r="L42" s="594">
        <v>28</v>
      </c>
      <c r="M42" s="594"/>
      <c r="N42" s="595">
        <f t="shared" si="0"/>
        <v>28</v>
      </c>
    </row>
    <row r="43" spans="1:14">
      <c r="A43" s="618" t="s">
        <v>424</v>
      </c>
      <c r="B43" s="275"/>
      <c r="C43" s="275"/>
      <c r="D43" s="275">
        <v>2012</v>
      </c>
      <c r="E43" s="734" t="s">
        <v>24</v>
      </c>
      <c r="F43" s="275" t="s">
        <v>11</v>
      </c>
      <c r="G43" s="624" t="s">
        <v>477</v>
      </c>
      <c r="H43" s="617" t="s">
        <v>911</v>
      </c>
      <c r="I43" s="749" t="s">
        <v>576</v>
      </c>
      <c r="J43" s="594" t="s">
        <v>523</v>
      </c>
      <c r="K43" s="594"/>
      <c r="L43" s="594"/>
      <c r="M43" s="594">
        <v>46</v>
      </c>
      <c r="N43" s="595">
        <f t="shared" si="0"/>
        <v>46</v>
      </c>
    </row>
    <row r="44" spans="1:14">
      <c r="A44" s="619" t="s">
        <v>424</v>
      </c>
      <c r="B44" s="614"/>
      <c r="C44" s="614"/>
      <c r="D44" s="275">
        <v>2012</v>
      </c>
      <c r="E44" s="734" t="s">
        <v>24</v>
      </c>
      <c r="F44" s="275" t="s">
        <v>11</v>
      </c>
      <c r="G44" s="624" t="s">
        <v>431</v>
      </c>
      <c r="H44" s="617" t="s">
        <v>1172</v>
      </c>
      <c r="I44" s="749" t="s">
        <v>140</v>
      </c>
      <c r="J44" s="594" t="s">
        <v>524</v>
      </c>
      <c r="K44" s="594"/>
      <c r="L44" s="594"/>
      <c r="M44" s="594">
        <v>58</v>
      </c>
      <c r="N44" s="595">
        <f t="shared" si="0"/>
        <v>58</v>
      </c>
    </row>
    <row r="45" spans="1:14">
      <c r="A45" s="618" t="s">
        <v>424</v>
      </c>
      <c r="B45" s="275"/>
      <c r="C45" s="275"/>
      <c r="D45" s="275">
        <v>2012</v>
      </c>
      <c r="E45" s="734" t="s">
        <v>24</v>
      </c>
      <c r="F45" s="275" t="s">
        <v>11</v>
      </c>
      <c r="G45" s="624" t="s">
        <v>467</v>
      </c>
      <c r="H45" s="617" t="s">
        <v>1172</v>
      </c>
      <c r="I45" s="749" t="s">
        <v>140</v>
      </c>
      <c r="J45" s="594" t="s">
        <v>524</v>
      </c>
      <c r="K45" s="594"/>
      <c r="L45" s="594"/>
      <c r="M45" s="594">
        <v>49</v>
      </c>
      <c r="N45" s="595">
        <f t="shared" si="0"/>
        <v>49</v>
      </c>
    </row>
    <row r="46" spans="1:14">
      <c r="A46" s="619" t="s">
        <v>424</v>
      </c>
      <c r="B46" s="614"/>
      <c r="C46" s="614"/>
      <c r="D46" s="275">
        <v>2012</v>
      </c>
      <c r="E46" s="734" t="s">
        <v>24</v>
      </c>
      <c r="F46" s="275" t="s">
        <v>11</v>
      </c>
      <c r="G46" s="624" t="s">
        <v>477</v>
      </c>
      <c r="H46" s="617" t="s">
        <v>1172</v>
      </c>
      <c r="I46" s="749" t="s">
        <v>140</v>
      </c>
      <c r="J46" s="594" t="s">
        <v>484</v>
      </c>
      <c r="K46" s="594"/>
      <c r="L46" s="594"/>
      <c r="M46" s="594">
        <v>47</v>
      </c>
      <c r="N46" s="595">
        <f t="shared" si="0"/>
        <v>47</v>
      </c>
    </row>
    <row r="47" spans="1:14">
      <c r="A47" s="618" t="s">
        <v>424</v>
      </c>
      <c r="B47" s="275"/>
      <c r="C47" s="275"/>
      <c r="D47" s="275">
        <v>2012</v>
      </c>
      <c r="E47" s="734" t="s">
        <v>24</v>
      </c>
      <c r="F47" s="275" t="s">
        <v>11</v>
      </c>
      <c r="G47" s="624" t="s">
        <v>431</v>
      </c>
      <c r="H47" s="617" t="s">
        <v>1173</v>
      </c>
      <c r="I47" s="749" t="s">
        <v>140</v>
      </c>
      <c r="J47" s="594" t="s">
        <v>446</v>
      </c>
      <c r="K47" s="594"/>
      <c r="L47" s="594"/>
      <c r="M47" s="594">
        <v>2</v>
      </c>
      <c r="N47" s="595">
        <f t="shared" si="0"/>
        <v>2</v>
      </c>
    </row>
    <row r="48" spans="1:14">
      <c r="A48" s="618" t="s">
        <v>424</v>
      </c>
      <c r="B48" s="275"/>
      <c r="C48" s="275"/>
      <c r="D48" s="275">
        <v>2012</v>
      </c>
      <c r="E48" s="734" t="s">
        <v>24</v>
      </c>
      <c r="F48" s="275" t="s">
        <v>11</v>
      </c>
      <c r="G48" s="624" t="s">
        <v>477</v>
      </c>
      <c r="H48" s="617" t="s">
        <v>1218</v>
      </c>
      <c r="I48" s="749" t="s">
        <v>576</v>
      </c>
      <c r="J48" s="594" t="s">
        <v>436</v>
      </c>
      <c r="K48" s="594"/>
      <c r="L48" s="594">
        <v>1</v>
      </c>
      <c r="M48" s="594"/>
      <c r="N48" s="595">
        <f t="shared" si="0"/>
        <v>1</v>
      </c>
    </row>
    <row r="49" spans="1:14">
      <c r="A49" s="618" t="s">
        <v>424</v>
      </c>
      <c r="B49" s="275"/>
      <c r="C49" s="275"/>
      <c r="D49" s="275">
        <v>2012</v>
      </c>
      <c r="E49" s="734" t="s">
        <v>24</v>
      </c>
      <c r="F49" s="275" t="s">
        <v>11</v>
      </c>
      <c r="G49" s="624" t="s">
        <v>477</v>
      </c>
      <c r="H49" s="617" t="s">
        <v>1218</v>
      </c>
      <c r="I49" s="749" t="s">
        <v>576</v>
      </c>
      <c r="J49" s="594" t="s">
        <v>523</v>
      </c>
      <c r="K49" s="594"/>
      <c r="L49" s="594">
        <v>39</v>
      </c>
      <c r="M49" s="594">
        <v>2</v>
      </c>
      <c r="N49" s="595">
        <f t="shared" si="0"/>
        <v>41</v>
      </c>
    </row>
    <row r="50" spans="1:14">
      <c r="A50" s="619" t="s">
        <v>424</v>
      </c>
      <c r="B50" s="614"/>
      <c r="C50" s="614"/>
      <c r="D50" s="275">
        <v>2012</v>
      </c>
      <c r="E50" s="734" t="s">
        <v>24</v>
      </c>
      <c r="F50" s="275" t="s">
        <v>11</v>
      </c>
      <c r="G50" s="624" t="s">
        <v>431</v>
      </c>
      <c r="H50" s="617" t="s">
        <v>1174</v>
      </c>
      <c r="I50" s="749" t="s">
        <v>140</v>
      </c>
      <c r="J50" s="594" t="s">
        <v>524</v>
      </c>
      <c r="K50" s="594"/>
      <c r="L50" s="594"/>
      <c r="M50" s="594">
        <v>3</v>
      </c>
      <c r="N50" s="595">
        <f t="shared" si="0"/>
        <v>3</v>
      </c>
    </row>
    <row r="51" spans="1:14">
      <c r="A51" s="619" t="s">
        <v>424</v>
      </c>
      <c r="B51" s="614"/>
      <c r="C51" s="614"/>
      <c r="D51" s="275">
        <v>2012</v>
      </c>
      <c r="E51" s="734" t="s">
        <v>24</v>
      </c>
      <c r="F51" s="275" t="s">
        <v>11</v>
      </c>
      <c r="G51" s="624" t="s">
        <v>467</v>
      </c>
      <c r="H51" s="617" t="s">
        <v>1174</v>
      </c>
      <c r="I51" s="749" t="s">
        <v>140</v>
      </c>
      <c r="J51" s="594" t="s">
        <v>524</v>
      </c>
      <c r="K51" s="594"/>
      <c r="L51" s="594"/>
      <c r="M51" s="594">
        <v>54</v>
      </c>
      <c r="N51" s="595">
        <f t="shared" si="0"/>
        <v>54</v>
      </c>
    </row>
    <row r="52" spans="1:14">
      <c r="A52" s="619" t="s">
        <v>424</v>
      </c>
      <c r="B52" s="614"/>
      <c r="C52" s="614"/>
      <c r="D52" s="275">
        <v>2012</v>
      </c>
      <c r="E52" s="734" t="s">
        <v>24</v>
      </c>
      <c r="F52" s="275" t="s">
        <v>11</v>
      </c>
      <c r="G52" s="624" t="s">
        <v>477</v>
      </c>
      <c r="H52" s="617" t="s">
        <v>1174</v>
      </c>
      <c r="I52" s="749" t="s">
        <v>140</v>
      </c>
      <c r="J52" s="594" t="s">
        <v>484</v>
      </c>
      <c r="K52" s="594"/>
      <c r="L52" s="594"/>
      <c r="M52" s="594">
        <v>112</v>
      </c>
      <c r="N52" s="595">
        <f t="shared" si="0"/>
        <v>112</v>
      </c>
    </row>
    <row r="53" spans="1:14">
      <c r="A53" s="618" t="s">
        <v>424</v>
      </c>
      <c r="B53" s="275"/>
      <c r="C53" s="275"/>
      <c r="D53" s="275">
        <v>2012</v>
      </c>
      <c r="E53" s="734" t="s">
        <v>24</v>
      </c>
      <c r="F53" s="275" t="s">
        <v>11</v>
      </c>
      <c r="G53" s="624" t="s">
        <v>467</v>
      </c>
      <c r="H53" s="617" t="s">
        <v>1210</v>
      </c>
      <c r="I53" s="749" t="s">
        <v>140</v>
      </c>
      <c r="J53" s="594" t="s">
        <v>524</v>
      </c>
      <c r="K53" s="594"/>
      <c r="L53" s="594"/>
      <c r="M53" s="594">
        <v>9</v>
      </c>
      <c r="N53" s="595">
        <f t="shared" si="0"/>
        <v>9</v>
      </c>
    </row>
    <row r="54" spans="1:14">
      <c r="A54" s="618" t="s">
        <v>424</v>
      </c>
      <c r="B54" s="275"/>
      <c r="C54" s="275"/>
      <c r="D54" s="275">
        <v>2012</v>
      </c>
      <c r="E54" s="734" t="s">
        <v>24</v>
      </c>
      <c r="F54" s="275" t="s">
        <v>11</v>
      </c>
      <c r="G54" s="624" t="s">
        <v>431</v>
      </c>
      <c r="H54" s="617" t="s">
        <v>1175</v>
      </c>
      <c r="I54" s="749" t="s">
        <v>140</v>
      </c>
      <c r="J54" s="594" t="s">
        <v>446</v>
      </c>
      <c r="K54" s="594"/>
      <c r="L54" s="594"/>
      <c r="M54" s="594">
        <v>1</v>
      </c>
      <c r="N54" s="595">
        <f t="shared" si="0"/>
        <v>1</v>
      </c>
    </row>
    <row r="55" spans="1:14">
      <c r="A55" s="618" t="s">
        <v>424</v>
      </c>
      <c r="B55" s="275"/>
      <c r="C55" s="275"/>
      <c r="D55" s="275">
        <v>2012</v>
      </c>
      <c r="E55" s="734" t="s">
        <v>24</v>
      </c>
      <c r="F55" s="275" t="s">
        <v>11</v>
      </c>
      <c r="G55" s="624" t="s">
        <v>431</v>
      </c>
      <c r="H55" s="617" t="s">
        <v>1175</v>
      </c>
      <c r="I55" s="749" t="s">
        <v>140</v>
      </c>
      <c r="J55" s="594" t="s">
        <v>524</v>
      </c>
      <c r="K55" s="594"/>
      <c r="L55" s="594"/>
      <c r="M55" s="594">
        <v>40</v>
      </c>
      <c r="N55" s="595">
        <f t="shared" si="0"/>
        <v>40</v>
      </c>
    </row>
    <row r="56" spans="1:14">
      <c r="A56" s="619" t="s">
        <v>424</v>
      </c>
      <c r="B56" s="614"/>
      <c r="C56" s="614"/>
      <c r="D56" s="275">
        <v>2012</v>
      </c>
      <c r="E56" s="734" t="s">
        <v>24</v>
      </c>
      <c r="F56" s="275" t="s">
        <v>11</v>
      </c>
      <c r="G56" s="624" t="s">
        <v>431</v>
      </c>
      <c r="H56" s="617" t="s">
        <v>1175</v>
      </c>
      <c r="I56" s="749" t="s">
        <v>140</v>
      </c>
      <c r="J56" s="594" t="s">
        <v>461</v>
      </c>
      <c r="K56" s="594"/>
      <c r="L56" s="594"/>
      <c r="M56" s="594">
        <v>1</v>
      </c>
      <c r="N56" s="595">
        <f t="shared" si="0"/>
        <v>1</v>
      </c>
    </row>
    <row r="57" spans="1:14">
      <c r="A57" s="618" t="s">
        <v>424</v>
      </c>
      <c r="B57" s="275"/>
      <c r="C57" s="275"/>
      <c r="D57" s="275">
        <v>2012</v>
      </c>
      <c r="E57" s="734" t="s">
        <v>24</v>
      </c>
      <c r="F57" s="275" t="s">
        <v>11</v>
      </c>
      <c r="G57" s="624" t="s">
        <v>467</v>
      </c>
      <c r="H57" s="617" t="s">
        <v>1175</v>
      </c>
      <c r="I57" s="749" t="s">
        <v>140</v>
      </c>
      <c r="J57" s="594" t="s">
        <v>524</v>
      </c>
      <c r="K57" s="594"/>
      <c r="L57" s="594"/>
      <c r="M57" s="594">
        <v>82</v>
      </c>
      <c r="N57" s="595">
        <f t="shared" si="0"/>
        <v>82</v>
      </c>
    </row>
    <row r="58" spans="1:14">
      <c r="A58" s="618" t="s">
        <v>424</v>
      </c>
      <c r="B58" s="275"/>
      <c r="C58" s="275"/>
      <c r="D58" s="275">
        <v>2012</v>
      </c>
      <c r="E58" s="734" t="s">
        <v>24</v>
      </c>
      <c r="F58" s="275" t="s">
        <v>11</v>
      </c>
      <c r="G58" s="624" t="s">
        <v>477</v>
      </c>
      <c r="H58" s="617" t="s">
        <v>1175</v>
      </c>
      <c r="I58" s="749" t="s">
        <v>140</v>
      </c>
      <c r="J58" s="594" t="s">
        <v>550</v>
      </c>
      <c r="K58" s="594"/>
      <c r="L58" s="594"/>
      <c r="M58" s="594">
        <v>13</v>
      </c>
      <c r="N58" s="595">
        <f t="shared" si="0"/>
        <v>13</v>
      </c>
    </row>
    <row r="59" spans="1:14">
      <c r="A59" s="618" t="s">
        <v>424</v>
      </c>
      <c r="B59" s="275"/>
      <c r="C59" s="275"/>
      <c r="D59" s="275">
        <v>2012</v>
      </c>
      <c r="E59" s="734" t="s">
        <v>24</v>
      </c>
      <c r="F59" s="275" t="s">
        <v>11</v>
      </c>
      <c r="G59" s="624" t="s">
        <v>477</v>
      </c>
      <c r="H59" s="617" t="s">
        <v>1175</v>
      </c>
      <c r="I59" s="749" t="s">
        <v>140</v>
      </c>
      <c r="J59" s="594" t="s">
        <v>484</v>
      </c>
      <c r="K59" s="594"/>
      <c r="L59" s="594"/>
      <c r="M59" s="594">
        <v>73</v>
      </c>
      <c r="N59" s="595">
        <f t="shared" si="0"/>
        <v>73</v>
      </c>
    </row>
    <row r="60" spans="1:14">
      <c r="A60" s="618" t="s">
        <v>424</v>
      </c>
      <c r="B60" s="275"/>
      <c r="C60" s="275"/>
      <c r="D60" s="275">
        <v>2012</v>
      </c>
      <c r="E60" s="275" t="s">
        <v>22</v>
      </c>
      <c r="F60" s="275" t="s">
        <v>11</v>
      </c>
      <c r="G60" s="623" t="s">
        <v>486</v>
      </c>
      <c r="H60" s="616" t="s">
        <v>1156</v>
      </c>
      <c r="I60" s="599" t="s">
        <v>140</v>
      </c>
      <c r="J60" s="599" t="s">
        <v>504</v>
      </c>
      <c r="K60" s="599"/>
      <c r="L60" s="599"/>
      <c r="M60" s="599">
        <v>1</v>
      </c>
      <c r="N60" s="595">
        <f t="shared" si="0"/>
        <v>1</v>
      </c>
    </row>
    <row r="61" spans="1:14">
      <c r="A61" s="618" t="s">
        <v>424</v>
      </c>
      <c r="B61" s="275"/>
      <c r="C61" s="275"/>
      <c r="D61" s="275">
        <v>2012</v>
      </c>
      <c r="E61" s="734" t="s">
        <v>24</v>
      </c>
      <c r="F61" s="275" t="s">
        <v>11</v>
      </c>
      <c r="G61" s="624" t="s">
        <v>431</v>
      </c>
      <c r="H61" s="617" t="s">
        <v>1156</v>
      </c>
      <c r="I61" s="749" t="s">
        <v>140</v>
      </c>
      <c r="J61" s="594" t="s">
        <v>524</v>
      </c>
      <c r="K61" s="594"/>
      <c r="L61" s="594"/>
      <c r="M61" s="594">
        <v>26</v>
      </c>
      <c r="N61" s="595">
        <f t="shared" si="0"/>
        <v>26</v>
      </c>
    </row>
    <row r="62" spans="1:14">
      <c r="A62" s="619" t="s">
        <v>424</v>
      </c>
      <c r="B62" s="614"/>
      <c r="C62" s="614"/>
      <c r="D62" s="275">
        <v>2012</v>
      </c>
      <c r="E62" s="734" t="s">
        <v>24</v>
      </c>
      <c r="F62" s="275" t="s">
        <v>11</v>
      </c>
      <c r="G62" s="624" t="s">
        <v>467</v>
      </c>
      <c r="H62" s="617" t="s">
        <v>1156</v>
      </c>
      <c r="I62" s="749" t="s">
        <v>140</v>
      </c>
      <c r="J62" s="594" t="s">
        <v>524</v>
      </c>
      <c r="K62" s="594"/>
      <c r="L62" s="594"/>
      <c r="M62" s="594">
        <v>176</v>
      </c>
      <c r="N62" s="595">
        <f t="shared" si="0"/>
        <v>176</v>
      </c>
    </row>
    <row r="63" spans="1:14">
      <c r="A63" s="619" t="s">
        <v>424</v>
      </c>
      <c r="B63" s="614"/>
      <c r="C63" s="614"/>
      <c r="D63" s="275">
        <v>2012</v>
      </c>
      <c r="E63" s="734" t="s">
        <v>24</v>
      </c>
      <c r="F63" s="275" t="s">
        <v>11</v>
      </c>
      <c r="G63" s="624" t="s">
        <v>477</v>
      </c>
      <c r="H63" s="617" t="s">
        <v>1156</v>
      </c>
      <c r="I63" s="749" t="s">
        <v>140</v>
      </c>
      <c r="J63" s="594" t="s">
        <v>484</v>
      </c>
      <c r="K63" s="594"/>
      <c r="L63" s="594"/>
      <c r="M63" s="594">
        <v>15</v>
      </c>
      <c r="N63" s="595">
        <f t="shared" si="0"/>
        <v>15</v>
      </c>
    </row>
    <row r="64" spans="1:14">
      <c r="A64" s="618" t="s">
        <v>424</v>
      </c>
      <c r="B64" s="275"/>
      <c r="C64" s="275"/>
      <c r="D64" s="275">
        <v>2012</v>
      </c>
      <c r="E64" s="734" t="s">
        <v>26</v>
      </c>
      <c r="F64" s="275" t="s">
        <v>11</v>
      </c>
      <c r="G64" s="728" t="s">
        <v>522</v>
      </c>
      <c r="H64" s="725" t="s">
        <v>1147</v>
      </c>
      <c r="I64" s="749" t="s">
        <v>140</v>
      </c>
      <c r="J64" s="725" t="s">
        <v>428</v>
      </c>
      <c r="K64" s="725"/>
      <c r="L64" s="725">
        <v>7024</v>
      </c>
      <c r="M64" s="725"/>
      <c r="N64" s="595">
        <f t="shared" si="0"/>
        <v>7024</v>
      </c>
    </row>
    <row r="65" spans="1:14">
      <c r="A65" s="618" t="s">
        <v>424</v>
      </c>
      <c r="B65" s="275"/>
      <c r="C65" s="275"/>
      <c r="D65" s="275">
        <v>2012</v>
      </c>
      <c r="E65" s="734" t="s">
        <v>24</v>
      </c>
      <c r="F65" s="275" t="s">
        <v>11</v>
      </c>
      <c r="G65" s="624" t="s">
        <v>431</v>
      </c>
      <c r="H65" s="617" t="s">
        <v>1176</v>
      </c>
      <c r="I65" s="749" t="s">
        <v>140</v>
      </c>
      <c r="J65" s="594" t="s">
        <v>446</v>
      </c>
      <c r="K65" s="594"/>
      <c r="L65" s="594"/>
      <c r="M65" s="594">
        <v>6</v>
      </c>
      <c r="N65" s="595">
        <f t="shared" si="0"/>
        <v>6</v>
      </c>
    </row>
    <row r="66" spans="1:14">
      <c r="A66" s="618" t="s">
        <v>424</v>
      </c>
      <c r="B66" s="275"/>
      <c r="C66" s="275"/>
      <c r="D66" s="275">
        <v>2012</v>
      </c>
      <c r="E66" s="734" t="s">
        <v>24</v>
      </c>
      <c r="F66" s="275" t="s">
        <v>11</v>
      </c>
      <c r="G66" s="624" t="s">
        <v>467</v>
      </c>
      <c r="H66" s="617" t="s">
        <v>1176</v>
      </c>
      <c r="I66" s="749" t="s">
        <v>140</v>
      </c>
      <c r="J66" s="594" t="s">
        <v>524</v>
      </c>
      <c r="K66" s="594"/>
      <c r="L66" s="594"/>
      <c r="M66" s="594">
        <v>5</v>
      </c>
      <c r="N66" s="595">
        <f t="shared" si="0"/>
        <v>5</v>
      </c>
    </row>
    <row r="67" spans="1:14">
      <c r="A67" s="618" t="s">
        <v>424</v>
      </c>
      <c r="B67" s="275"/>
      <c r="C67" s="275"/>
      <c r="D67" s="275">
        <v>2012</v>
      </c>
      <c r="E67" s="734" t="s">
        <v>24</v>
      </c>
      <c r="F67" s="275" t="s">
        <v>11</v>
      </c>
      <c r="G67" s="624" t="s">
        <v>477</v>
      </c>
      <c r="H67" s="617" t="s">
        <v>1176</v>
      </c>
      <c r="I67" s="749" t="s">
        <v>140</v>
      </c>
      <c r="J67" s="594" t="s">
        <v>484</v>
      </c>
      <c r="K67" s="594"/>
      <c r="L67" s="594"/>
      <c r="M67" s="594">
        <v>2</v>
      </c>
      <c r="N67" s="595">
        <f t="shared" si="0"/>
        <v>2</v>
      </c>
    </row>
    <row r="68" spans="1:14">
      <c r="A68" s="619" t="s">
        <v>424</v>
      </c>
      <c r="B68" s="614"/>
      <c r="C68" s="614"/>
      <c r="D68" s="275">
        <v>2012</v>
      </c>
      <c r="E68" s="734" t="s">
        <v>24</v>
      </c>
      <c r="F68" s="275" t="s">
        <v>11</v>
      </c>
      <c r="G68" s="624" t="s">
        <v>431</v>
      </c>
      <c r="H68" s="617" t="s">
        <v>1177</v>
      </c>
      <c r="I68" s="749" t="s">
        <v>140</v>
      </c>
      <c r="J68" s="594" t="s">
        <v>524</v>
      </c>
      <c r="K68" s="594"/>
      <c r="L68" s="594">
        <v>27</v>
      </c>
      <c r="M68" s="594"/>
      <c r="N68" s="595">
        <f t="shared" si="0"/>
        <v>27</v>
      </c>
    </row>
    <row r="69" spans="1:14">
      <c r="A69" s="618" t="s">
        <v>424</v>
      </c>
      <c r="B69" s="275"/>
      <c r="C69" s="275"/>
      <c r="D69" s="275">
        <v>2012</v>
      </c>
      <c r="E69" s="734" t="s">
        <v>24</v>
      </c>
      <c r="F69" s="275" t="s">
        <v>11</v>
      </c>
      <c r="G69" s="624" t="s">
        <v>431</v>
      </c>
      <c r="H69" s="617" t="s">
        <v>1177</v>
      </c>
      <c r="I69" s="749" t="s">
        <v>140</v>
      </c>
      <c r="J69" s="594" t="s">
        <v>461</v>
      </c>
      <c r="K69" s="594"/>
      <c r="L69" s="594">
        <v>95</v>
      </c>
      <c r="M69" s="594">
        <v>1</v>
      </c>
      <c r="N69" s="595">
        <f t="shared" ref="N69:N132" si="1">L69+M69</f>
        <v>96</v>
      </c>
    </row>
    <row r="70" spans="1:14">
      <c r="A70" s="619" t="s">
        <v>424</v>
      </c>
      <c r="B70" s="614"/>
      <c r="C70" s="614"/>
      <c r="D70" s="275">
        <v>2012</v>
      </c>
      <c r="E70" s="734" t="s">
        <v>24</v>
      </c>
      <c r="F70" s="275" t="s">
        <v>11</v>
      </c>
      <c r="G70" s="624" t="s">
        <v>467</v>
      </c>
      <c r="H70" s="617" t="s">
        <v>1177</v>
      </c>
      <c r="I70" s="749" t="s">
        <v>140</v>
      </c>
      <c r="J70" s="594" t="s">
        <v>524</v>
      </c>
      <c r="K70" s="594"/>
      <c r="L70" s="594">
        <v>10</v>
      </c>
      <c r="M70" s="594">
        <v>14</v>
      </c>
      <c r="N70" s="595">
        <f t="shared" si="1"/>
        <v>24</v>
      </c>
    </row>
    <row r="71" spans="1:14">
      <c r="A71" s="619" t="s">
        <v>424</v>
      </c>
      <c r="B71" s="614"/>
      <c r="C71" s="614"/>
      <c r="D71" s="275">
        <v>2012</v>
      </c>
      <c r="E71" s="734" t="s">
        <v>24</v>
      </c>
      <c r="F71" s="275" t="s">
        <v>11</v>
      </c>
      <c r="G71" s="624" t="s">
        <v>477</v>
      </c>
      <c r="H71" s="617" t="s">
        <v>1177</v>
      </c>
      <c r="I71" s="749" t="s">
        <v>576</v>
      </c>
      <c r="J71" s="594" t="s">
        <v>436</v>
      </c>
      <c r="K71" s="594"/>
      <c r="L71" s="594">
        <v>1</v>
      </c>
      <c r="M71" s="594"/>
      <c r="N71" s="595">
        <f t="shared" si="1"/>
        <v>1</v>
      </c>
    </row>
    <row r="72" spans="1:14">
      <c r="A72" s="618" t="s">
        <v>424</v>
      </c>
      <c r="B72" s="275"/>
      <c r="C72" s="275"/>
      <c r="D72" s="275">
        <v>2012</v>
      </c>
      <c r="E72" s="734" t="s">
        <v>24</v>
      </c>
      <c r="F72" s="275" t="s">
        <v>11</v>
      </c>
      <c r="G72" s="624" t="s">
        <v>477</v>
      </c>
      <c r="H72" s="617" t="s">
        <v>1177</v>
      </c>
      <c r="I72" s="749" t="s">
        <v>576</v>
      </c>
      <c r="J72" s="594" t="s">
        <v>550</v>
      </c>
      <c r="K72" s="594"/>
      <c r="L72" s="594"/>
      <c r="M72" s="594">
        <v>1</v>
      </c>
      <c r="N72" s="595">
        <f t="shared" si="1"/>
        <v>1</v>
      </c>
    </row>
    <row r="73" spans="1:14">
      <c r="A73" s="618" t="s">
        <v>424</v>
      </c>
      <c r="B73" s="275"/>
      <c r="C73" s="275"/>
      <c r="D73" s="275">
        <v>2012</v>
      </c>
      <c r="E73" s="734" t="s">
        <v>24</v>
      </c>
      <c r="F73" s="275" t="s">
        <v>11</v>
      </c>
      <c r="G73" s="624" t="s">
        <v>477</v>
      </c>
      <c r="H73" s="617" t="s">
        <v>1177</v>
      </c>
      <c r="I73" s="749" t="s">
        <v>576</v>
      </c>
      <c r="J73" s="594" t="s">
        <v>523</v>
      </c>
      <c r="K73" s="594"/>
      <c r="L73" s="594">
        <v>1</v>
      </c>
      <c r="M73" s="594">
        <v>1</v>
      </c>
      <c r="N73" s="595">
        <f t="shared" si="1"/>
        <v>2</v>
      </c>
    </row>
    <row r="74" spans="1:14">
      <c r="A74" s="619" t="s">
        <v>424</v>
      </c>
      <c r="B74" s="614"/>
      <c r="C74" s="614"/>
      <c r="D74" s="275">
        <v>2012</v>
      </c>
      <c r="E74" s="734" t="s">
        <v>24</v>
      </c>
      <c r="F74" s="275" t="s">
        <v>11</v>
      </c>
      <c r="G74" s="624" t="s">
        <v>477</v>
      </c>
      <c r="H74" s="617" t="s">
        <v>1177</v>
      </c>
      <c r="I74" s="749" t="s">
        <v>576</v>
      </c>
      <c r="J74" s="594" t="s">
        <v>460</v>
      </c>
      <c r="K74" s="594"/>
      <c r="L74" s="594">
        <v>51</v>
      </c>
      <c r="M74" s="594"/>
      <c r="N74" s="595">
        <f t="shared" si="1"/>
        <v>51</v>
      </c>
    </row>
    <row r="75" spans="1:14">
      <c r="A75" s="618" t="s">
        <v>424</v>
      </c>
      <c r="B75" s="275"/>
      <c r="C75" s="275"/>
      <c r="D75" s="275">
        <v>2012</v>
      </c>
      <c r="E75" s="734" t="s">
        <v>24</v>
      </c>
      <c r="F75" s="275" t="s">
        <v>11</v>
      </c>
      <c r="G75" s="624" t="s">
        <v>467</v>
      </c>
      <c r="H75" s="617" t="s">
        <v>1211</v>
      </c>
      <c r="I75" s="749" t="s">
        <v>140</v>
      </c>
      <c r="J75" s="594" t="s">
        <v>524</v>
      </c>
      <c r="K75" s="594"/>
      <c r="L75" s="594"/>
      <c r="M75" s="594">
        <v>1</v>
      </c>
      <c r="N75" s="595">
        <f t="shared" si="1"/>
        <v>1</v>
      </c>
    </row>
    <row r="76" spans="1:14">
      <c r="A76" s="618" t="s">
        <v>424</v>
      </c>
      <c r="B76" s="275"/>
      <c r="C76" s="275"/>
      <c r="D76" s="275">
        <v>2012</v>
      </c>
      <c r="E76" s="734" t="s">
        <v>24</v>
      </c>
      <c r="F76" s="275" t="s">
        <v>11</v>
      </c>
      <c r="G76" s="624" t="s">
        <v>431</v>
      </c>
      <c r="H76" s="617" t="s">
        <v>1178</v>
      </c>
      <c r="I76" s="749" t="s">
        <v>140</v>
      </c>
      <c r="J76" s="594" t="s">
        <v>446</v>
      </c>
      <c r="K76" s="594"/>
      <c r="L76" s="594"/>
      <c r="M76" s="594">
        <v>161</v>
      </c>
      <c r="N76" s="595">
        <f t="shared" si="1"/>
        <v>161</v>
      </c>
    </row>
    <row r="77" spans="1:14">
      <c r="A77" s="619" t="s">
        <v>424</v>
      </c>
      <c r="B77" s="614"/>
      <c r="C77" s="614"/>
      <c r="D77" s="275">
        <v>2012</v>
      </c>
      <c r="E77" s="734" t="s">
        <v>24</v>
      </c>
      <c r="F77" s="275" t="s">
        <v>11</v>
      </c>
      <c r="G77" s="624" t="s">
        <v>431</v>
      </c>
      <c r="H77" s="617" t="s">
        <v>1178</v>
      </c>
      <c r="I77" s="749" t="s">
        <v>140</v>
      </c>
      <c r="J77" s="594" t="s">
        <v>524</v>
      </c>
      <c r="K77" s="594"/>
      <c r="L77" s="594"/>
      <c r="M77" s="594">
        <v>34</v>
      </c>
      <c r="N77" s="595">
        <f t="shared" si="1"/>
        <v>34</v>
      </c>
    </row>
    <row r="78" spans="1:14">
      <c r="A78" s="618" t="s">
        <v>424</v>
      </c>
      <c r="B78" s="275"/>
      <c r="C78" s="275"/>
      <c r="D78" s="275">
        <v>2012</v>
      </c>
      <c r="E78" s="734" t="s">
        <v>24</v>
      </c>
      <c r="F78" s="275" t="s">
        <v>11</v>
      </c>
      <c r="G78" s="624" t="s">
        <v>477</v>
      </c>
      <c r="H78" s="617" t="s">
        <v>1178</v>
      </c>
      <c r="I78" s="749" t="s">
        <v>140</v>
      </c>
      <c r="J78" s="594" t="s">
        <v>446</v>
      </c>
      <c r="K78" s="594"/>
      <c r="L78" s="594"/>
      <c r="M78" s="594">
        <v>31</v>
      </c>
      <c r="N78" s="595">
        <f t="shared" si="1"/>
        <v>31</v>
      </c>
    </row>
    <row r="79" spans="1:14">
      <c r="A79" s="618" t="s">
        <v>424</v>
      </c>
      <c r="B79" s="275"/>
      <c r="C79" s="275"/>
      <c r="D79" s="275">
        <v>2012</v>
      </c>
      <c r="E79" s="734" t="s">
        <v>24</v>
      </c>
      <c r="F79" s="275" t="s">
        <v>11</v>
      </c>
      <c r="G79" s="624" t="s">
        <v>477</v>
      </c>
      <c r="H79" s="617" t="s">
        <v>1178</v>
      </c>
      <c r="I79" s="749" t="s">
        <v>140</v>
      </c>
      <c r="J79" s="594" t="s">
        <v>523</v>
      </c>
      <c r="K79" s="594"/>
      <c r="L79" s="594"/>
      <c r="M79" s="594">
        <v>210</v>
      </c>
      <c r="N79" s="595">
        <f t="shared" si="1"/>
        <v>210</v>
      </c>
    </row>
    <row r="80" spans="1:14">
      <c r="A80" s="618" t="s">
        <v>424</v>
      </c>
      <c r="B80" s="275"/>
      <c r="C80" s="275"/>
      <c r="D80" s="275">
        <v>2012</v>
      </c>
      <c r="E80" s="275" t="s">
        <v>22</v>
      </c>
      <c r="F80" s="275" t="s">
        <v>11</v>
      </c>
      <c r="G80" s="623" t="s">
        <v>486</v>
      </c>
      <c r="H80" s="616" t="s">
        <v>826</v>
      </c>
      <c r="I80" s="599" t="s">
        <v>825</v>
      </c>
      <c r="J80" s="599" t="s">
        <v>504</v>
      </c>
      <c r="K80" s="599"/>
      <c r="L80" s="599"/>
      <c r="M80" s="599">
        <v>67</v>
      </c>
      <c r="N80" s="595">
        <f t="shared" si="1"/>
        <v>67</v>
      </c>
    </row>
    <row r="81" spans="1:14">
      <c r="A81" s="619" t="s">
        <v>424</v>
      </c>
      <c r="B81" s="614"/>
      <c r="C81" s="614"/>
      <c r="D81" s="275">
        <v>2012</v>
      </c>
      <c r="E81" s="275" t="s">
        <v>22</v>
      </c>
      <c r="F81" s="275" t="s">
        <v>11</v>
      </c>
      <c r="G81" s="623" t="s">
        <v>486</v>
      </c>
      <c r="H81" s="616" t="s">
        <v>826</v>
      </c>
      <c r="I81" s="599" t="s">
        <v>825</v>
      </c>
      <c r="J81" s="599" t="s">
        <v>457</v>
      </c>
      <c r="K81" s="599"/>
      <c r="L81" s="599">
        <v>135</v>
      </c>
      <c r="M81" s="599"/>
      <c r="N81" s="595">
        <f t="shared" si="1"/>
        <v>135</v>
      </c>
    </row>
    <row r="82" spans="1:14">
      <c r="A82" s="618" t="s">
        <v>424</v>
      </c>
      <c r="B82" s="275"/>
      <c r="C82" s="275"/>
      <c r="D82" s="275">
        <v>2012</v>
      </c>
      <c r="E82" s="275" t="s">
        <v>22</v>
      </c>
      <c r="F82" s="275" t="s">
        <v>11</v>
      </c>
      <c r="G82" s="623" t="s">
        <v>486</v>
      </c>
      <c r="H82" s="616" t="s">
        <v>826</v>
      </c>
      <c r="I82" s="599" t="s">
        <v>825</v>
      </c>
      <c r="J82" s="599" t="s">
        <v>515</v>
      </c>
      <c r="K82" s="599"/>
      <c r="L82" s="599">
        <v>2459</v>
      </c>
      <c r="M82" s="599"/>
      <c r="N82" s="595">
        <f t="shared" si="1"/>
        <v>2459</v>
      </c>
    </row>
    <row r="83" spans="1:14">
      <c r="A83" s="619" t="s">
        <v>424</v>
      </c>
      <c r="B83" s="614"/>
      <c r="C83" s="614"/>
      <c r="D83" s="275">
        <v>2012</v>
      </c>
      <c r="E83" s="275" t="s">
        <v>22</v>
      </c>
      <c r="F83" s="275" t="s">
        <v>11</v>
      </c>
      <c r="G83" s="623" t="s">
        <v>519</v>
      </c>
      <c r="H83" s="617" t="s">
        <v>826</v>
      </c>
      <c r="I83" s="749" t="s">
        <v>825</v>
      </c>
      <c r="J83" s="594" t="s">
        <v>521</v>
      </c>
      <c r="K83" s="594"/>
      <c r="L83" s="594">
        <v>94</v>
      </c>
      <c r="M83" s="594"/>
      <c r="N83" s="595">
        <f t="shared" si="1"/>
        <v>94</v>
      </c>
    </row>
    <row r="84" spans="1:14">
      <c r="A84" s="618" t="s">
        <v>424</v>
      </c>
      <c r="B84" s="275"/>
      <c r="C84" s="275"/>
      <c r="D84" s="275">
        <v>2012</v>
      </c>
      <c r="E84" s="734" t="s">
        <v>24</v>
      </c>
      <c r="F84" s="275" t="s">
        <v>11</v>
      </c>
      <c r="G84" s="624" t="s">
        <v>426</v>
      </c>
      <c r="H84" s="617" t="s">
        <v>826</v>
      </c>
      <c r="I84" s="749" t="s">
        <v>825</v>
      </c>
      <c r="J84" s="594" t="s">
        <v>428</v>
      </c>
      <c r="K84" s="594"/>
      <c r="L84" s="594">
        <v>1828</v>
      </c>
      <c r="M84" s="594"/>
      <c r="N84" s="595">
        <f t="shared" si="1"/>
        <v>1828</v>
      </c>
    </row>
    <row r="85" spans="1:14">
      <c r="A85" s="618" t="s">
        <v>424</v>
      </c>
      <c r="B85" s="275"/>
      <c r="C85" s="275"/>
      <c r="D85" s="275">
        <v>2012</v>
      </c>
      <c r="E85" s="734" t="s">
        <v>24</v>
      </c>
      <c r="F85" s="275" t="s">
        <v>11</v>
      </c>
      <c r="G85" s="624" t="s">
        <v>431</v>
      </c>
      <c r="H85" s="617" t="s">
        <v>826</v>
      </c>
      <c r="I85" s="749" t="s">
        <v>825</v>
      </c>
      <c r="J85" s="594" t="s">
        <v>446</v>
      </c>
      <c r="K85" s="594"/>
      <c r="L85" s="594"/>
      <c r="M85" s="594">
        <v>33</v>
      </c>
      <c r="N85" s="595">
        <f t="shared" si="1"/>
        <v>33</v>
      </c>
    </row>
    <row r="86" spans="1:14">
      <c r="A86" s="618" t="s">
        <v>424</v>
      </c>
      <c r="B86" s="275"/>
      <c r="C86" s="275"/>
      <c r="D86" s="275">
        <v>2012</v>
      </c>
      <c r="E86" s="734" t="s">
        <v>24</v>
      </c>
      <c r="F86" s="275" t="s">
        <v>11</v>
      </c>
      <c r="G86" s="624" t="s">
        <v>431</v>
      </c>
      <c r="H86" s="617" t="s">
        <v>826</v>
      </c>
      <c r="I86" s="749" t="s">
        <v>825</v>
      </c>
      <c r="J86" s="594" t="s">
        <v>447</v>
      </c>
      <c r="K86" s="594"/>
      <c r="L86" s="594">
        <v>30</v>
      </c>
      <c r="M86" s="594"/>
      <c r="N86" s="595">
        <f t="shared" si="1"/>
        <v>30</v>
      </c>
    </row>
    <row r="87" spans="1:14">
      <c r="A87" s="619" t="s">
        <v>424</v>
      </c>
      <c r="B87" s="614"/>
      <c r="C87" s="614"/>
      <c r="D87" s="275">
        <v>2012</v>
      </c>
      <c r="E87" s="734" t="s">
        <v>24</v>
      </c>
      <c r="F87" s="275" t="s">
        <v>11</v>
      </c>
      <c r="G87" s="624" t="s">
        <v>431</v>
      </c>
      <c r="H87" s="617" t="s">
        <v>826</v>
      </c>
      <c r="I87" s="749" t="s">
        <v>825</v>
      </c>
      <c r="J87" s="594" t="s">
        <v>524</v>
      </c>
      <c r="K87" s="594"/>
      <c r="L87" s="594"/>
      <c r="M87" s="594">
        <v>85</v>
      </c>
      <c r="N87" s="595">
        <f t="shared" si="1"/>
        <v>85</v>
      </c>
    </row>
    <row r="88" spans="1:14">
      <c r="A88" s="618" t="s">
        <v>424</v>
      </c>
      <c r="B88" s="275"/>
      <c r="C88" s="275"/>
      <c r="D88" s="275">
        <v>2012</v>
      </c>
      <c r="E88" s="734" t="s">
        <v>24</v>
      </c>
      <c r="F88" s="275" t="s">
        <v>11</v>
      </c>
      <c r="G88" s="624" t="s">
        <v>431</v>
      </c>
      <c r="H88" s="617" t="s">
        <v>826</v>
      </c>
      <c r="I88" s="749" t="s">
        <v>825</v>
      </c>
      <c r="J88" s="594" t="s">
        <v>450</v>
      </c>
      <c r="K88" s="594"/>
      <c r="L88" s="594">
        <v>676</v>
      </c>
      <c r="M88" s="594"/>
      <c r="N88" s="595">
        <f t="shared" si="1"/>
        <v>676</v>
      </c>
    </row>
    <row r="89" spans="1:14">
      <c r="A89" s="618" t="s">
        <v>424</v>
      </c>
      <c r="B89" s="275"/>
      <c r="C89" s="275"/>
      <c r="D89" s="275">
        <v>2012</v>
      </c>
      <c r="E89" s="734" t="s">
        <v>24</v>
      </c>
      <c r="F89" s="275" t="s">
        <v>11</v>
      </c>
      <c r="G89" s="624" t="s">
        <v>431</v>
      </c>
      <c r="H89" s="617" t="s">
        <v>826</v>
      </c>
      <c r="I89" s="749" t="s">
        <v>825</v>
      </c>
      <c r="J89" s="594" t="s">
        <v>461</v>
      </c>
      <c r="K89" s="594"/>
      <c r="L89" s="594"/>
      <c r="M89" s="594">
        <v>2</v>
      </c>
      <c r="N89" s="595">
        <f t="shared" si="1"/>
        <v>2</v>
      </c>
    </row>
    <row r="90" spans="1:14">
      <c r="A90" s="618" t="s">
        <v>424</v>
      </c>
      <c r="B90" s="275"/>
      <c r="C90" s="275"/>
      <c r="D90" s="275">
        <v>2012</v>
      </c>
      <c r="E90" s="734" t="s">
        <v>24</v>
      </c>
      <c r="F90" s="275" t="s">
        <v>11</v>
      </c>
      <c r="G90" s="624" t="s">
        <v>467</v>
      </c>
      <c r="H90" s="617" t="s">
        <v>826</v>
      </c>
      <c r="I90" s="749" t="s">
        <v>825</v>
      </c>
      <c r="J90" s="594" t="s">
        <v>524</v>
      </c>
      <c r="K90" s="594"/>
      <c r="L90" s="594"/>
      <c r="M90" s="594">
        <v>697</v>
      </c>
      <c r="N90" s="595">
        <f t="shared" si="1"/>
        <v>697</v>
      </c>
    </row>
    <row r="91" spans="1:14">
      <c r="A91" s="619" t="s">
        <v>424</v>
      </c>
      <c r="B91" s="614"/>
      <c r="C91" s="614"/>
      <c r="D91" s="275">
        <v>2012</v>
      </c>
      <c r="E91" s="734" t="s">
        <v>24</v>
      </c>
      <c r="F91" s="275" t="s">
        <v>11</v>
      </c>
      <c r="G91" s="624" t="s">
        <v>467</v>
      </c>
      <c r="H91" s="617" t="s">
        <v>826</v>
      </c>
      <c r="I91" s="749" t="s">
        <v>825</v>
      </c>
      <c r="J91" s="594" t="s">
        <v>452</v>
      </c>
      <c r="K91" s="594"/>
      <c r="L91" s="594">
        <v>2733</v>
      </c>
      <c r="M91" s="594"/>
      <c r="N91" s="595">
        <f t="shared" si="1"/>
        <v>2733</v>
      </c>
    </row>
    <row r="92" spans="1:14">
      <c r="A92" s="619" t="s">
        <v>424</v>
      </c>
      <c r="B92" s="614"/>
      <c r="C92" s="614"/>
      <c r="D92" s="275">
        <v>2012</v>
      </c>
      <c r="E92" s="734" t="s">
        <v>24</v>
      </c>
      <c r="F92" s="275" t="s">
        <v>11</v>
      </c>
      <c r="G92" s="624" t="s">
        <v>477</v>
      </c>
      <c r="H92" s="617" t="s">
        <v>826</v>
      </c>
      <c r="I92" s="749" t="s">
        <v>825</v>
      </c>
      <c r="J92" s="594" t="s">
        <v>436</v>
      </c>
      <c r="K92" s="594"/>
      <c r="L92" s="594"/>
      <c r="M92" s="594">
        <v>2</v>
      </c>
      <c r="N92" s="595">
        <f t="shared" si="1"/>
        <v>2</v>
      </c>
    </row>
    <row r="93" spans="1:14">
      <c r="A93" s="618" t="s">
        <v>424</v>
      </c>
      <c r="B93" s="275"/>
      <c r="C93" s="275"/>
      <c r="D93" s="275">
        <v>2012</v>
      </c>
      <c r="E93" s="734" t="s">
        <v>24</v>
      </c>
      <c r="F93" s="275" t="s">
        <v>11</v>
      </c>
      <c r="G93" s="624" t="s">
        <v>477</v>
      </c>
      <c r="H93" s="617" t="s">
        <v>826</v>
      </c>
      <c r="I93" s="749" t="s">
        <v>825</v>
      </c>
      <c r="J93" s="594" t="s">
        <v>446</v>
      </c>
      <c r="K93" s="594"/>
      <c r="L93" s="594"/>
      <c r="M93" s="594">
        <v>16</v>
      </c>
      <c r="N93" s="595">
        <f t="shared" si="1"/>
        <v>16</v>
      </c>
    </row>
    <row r="94" spans="1:14">
      <c r="A94" s="618" t="s">
        <v>424</v>
      </c>
      <c r="B94" s="275"/>
      <c r="C94" s="275"/>
      <c r="D94" s="275">
        <v>2012</v>
      </c>
      <c r="E94" s="734" t="s">
        <v>24</v>
      </c>
      <c r="F94" s="275" t="s">
        <v>11</v>
      </c>
      <c r="G94" s="624" t="s">
        <v>477</v>
      </c>
      <c r="H94" s="617" t="s">
        <v>826</v>
      </c>
      <c r="I94" s="749" t="s">
        <v>825</v>
      </c>
      <c r="J94" s="594" t="s">
        <v>480</v>
      </c>
      <c r="K94" s="594"/>
      <c r="L94" s="594">
        <v>88</v>
      </c>
      <c r="M94" s="594"/>
      <c r="N94" s="595">
        <f t="shared" si="1"/>
        <v>88</v>
      </c>
    </row>
    <row r="95" spans="1:14">
      <c r="A95" s="619" t="s">
        <v>424</v>
      </c>
      <c r="B95" s="614"/>
      <c r="C95" s="614"/>
      <c r="D95" s="275">
        <v>2012</v>
      </c>
      <c r="E95" s="734" t="s">
        <v>24</v>
      </c>
      <c r="F95" s="275" t="s">
        <v>11</v>
      </c>
      <c r="G95" s="624" t="s">
        <v>477</v>
      </c>
      <c r="H95" s="617" t="s">
        <v>826</v>
      </c>
      <c r="I95" s="749" t="s">
        <v>825</v>
      </c>
      <c r="J95" s="594" t="s">
        <v>447</v>
      </c>
      <c r="K95" s="594"/>
      <c r="L95" s="594">
        <v>80</v>
      </c>
      <c r="M95" s="594"/>
      <c r="N95" s="595">
        <f t="shared" si="1"/>
        <v>80</v>
      </c>
    </row>
    <row r="96" spans="1:14">
      <c r="A96" s="618" t="s">
        <v>424</v>
      </c>
      <c r="B96" s="275"/>
      <c r="C96" s="275"/>
      <c r="D96" s="275">
        <v>2012</v>
      </c>
      <c r="E96" s="734" t="s">
        <v>24</v>
      </c>
      <c r="F96" s="275" t="s">
        <v>11</v>
      </c>
      <c r="G96" s="624" t="s">
        <v>477</v>
      </c>
      <c r="H96" s="617" t="s">
        <v>826</v>
      </c>
      <c r="I96" s="749" t="s">
        <v>825</v>
      </c>
      <c r="J96" s="594" t="s">
        <v>550</v>
      </c>
      <c r="K96" s="594"/>
      <c r="L96" s="594"/>
      <c r="M96" s="594">
        <v>1</v>
      </c>
      <c r="N96" s="595">
        <f t="shared" si="1"/>
        <v>1</v>
      </c>
    </row>
    <row r="97" spans="1:14">
      <c r="A97" s="618" t="s">
        <v>424</v>
      </c>
      <c r="B97" s="275"/>
      <c r="C97" s="275"/>
      <c r="D97" s="275">
        <v>2012</v>
      </c>
      <c r="E97" s="734" t="s">
        <v>24</v>
      </c>
      <c r="F97" s="275" t="s">
        <v>11</v>
      </c>
      <c r="G97" s="624" t="s">
        <v>477</v>
      </c>
      <c r="H97" s="617" t="s">
        <v>826</v>
      </c>
      <c r="I97" s="749" t="s">
        <v>825</v>
      </c>
      <c r="J97" s="594" t="s">
        <v>523</v>
      </c>
      <c r="K97" s="594"/>
      <c r="L97" s="594"/>
      <c r="M97" s="594">
        <v>11</v>
      </c>
      <c r="N97" s="595">
        <f t="shared" si="1"/>
        <v>11</v>
      </c>
    </row>
    <row r="98" spans="1:14">
      <c r="A98" s="619" t="s">
        <v>424</v>
      </c>
      <c r="B98" s="614"/>
      <c r="C98" s="614"/>
      <c r="D98" s="275">
        <v>2012</v>
      </c>
      <c r="E98" s="734" t="s">
        <v>24</v>
      </c>
      <c r="F98" s="275" t="s">
        <v>11</v>
      </c>
      <c r="G98" s="624" t="s">
        <v>477</v>
      </c>
      <c r="H98" s="617" t="s">
        <v>826</v>
      </c>
      <c r="I98" s="749" t="s">
        <v>825</v>
      </c>
      <c r="J98" s="594" t="s">
        <v>450</v>
      </c>
      <c r="K98" s="594"/>
      <c r="L98" s="594">
        <v>10878</v>
      </c>
      <c r="M98" s="594"/>
      <c r="N98" s="595">
        <f t="shared" si="1"/>
        <v>10878</v>
      </c>
    </row>
    <row r="99" spans="1:14">
      <c r="A99" s="618" t="s">
        <v>424</v>
      </c>
      <c r="B99" s="275"/>
      <c r="C99" s="275"/>
      <c r="D99" s="275">
        <v>2012</v>
      </c>
      <c r="E99" s="734" t="s">
        <v>24</v>
      </c>
      <c r="F99" s="275" t="s">
        <v>11</v>
      </c>
      <c r="G99" s="624" t="s">
        <v>477</v>
      </c>
      <c r="H99" s="617" t="s">
        <v>826</v>
      </c>
      <c r="I99" s="749" t="s">
        <v>825</v>
      </c>
      <c r="J99" s="594" t="s">
        <v>457</v>
      </c>
      <c r="K99" s="594"/>
      <c r="L99" s="594">
        <v>221</v>
      </c>
      <c r="M99" s="594">
        <v>522</v>
      </c>
      <c r="N99" s="595">
        <f t="shared" si="1"/>
        <v>743</v>
      </c>
    </row>
    <row r="100" spans="1:14">
      <c r="A100" s="618" t="s">
        <v>424</v>
      </c>
      <c r="B100" s="275"/>
      <c r="C100" s="275"/>
      <c r="D100" s="275">
        <v>2012</v>
      </c>
      <c r="E100" s="734" t="s">
        <v>24</v>
      </c>
      <c r="F100" s="275" t="s">
        <v>11</v>
      </c>
      <c r="G100" s="624" t="s">
        <v>477</v>
      </c>
      <c r="H100" s="617" t="s">
        <v>826</v>
      </c>
      <c r="I100" s="749" t="s">
        <v>825</v>
      </c>
      <c r="J100" s="594" t="s">
        <v>457</v>
      </c>
      <c r="K100" s="594"/>
      <c r="L100" s="594">
        <v>1966</v>
      </c>
      <c r="M100" s="594"/>
      <c r="N100" s="595">
        <f t="shared" si="1"/>
        <v>1966</v>
      </c>
    </row>
    <row r="101" spans="1:14">
      <c r="A101" s="619" t="s">
        <v>424</v>
      </c>
      <c r="B101" s="614"/>
      <c r="C101" s="614"/>
      <c r="D101" s="275">
        <v>2012</v>
      </c>
      <c r="E101" s="734" t="s">
        <v>24</v>
      </c>
      <c r="F101" s="275" t="s">
        <v>11</v>
      </c>
      <c r="G101" s="624" t="s">
        <v>477</v>
      </c>
      <c r="H101" s="617" t="s">
        <v>826</v>
      </c>
      <c r="I101" s="749" t="s">
        <v>825</v>
      </c>
      <c r="J101" s="594" t="s">
        <v>484</v>
      </c>
      <c r="K101" s="594"/>
      <c r="L101" s="594"/>
      <c r="M101" s="594">
        <v>205</v>
      </c>
      <c r="N101" s="595">
        <f t="shared" si="1"/>
        <v>205</v>
      </c>
    </row>
    <row r="102" spans="1:14">
      <c r="A102" s="619" t="s">
        <v>424</v>
      </c>
      <c r="B102" s="614"/>
      <c r="C102" s="614"/>
      <c r="D102" s="275">
        <v>2012</v>
      </c>
      <c r="E102" s="734" t="s">
        <v>24</v>
      </c>
      <c r="F102" s="275" t="s">
        <v>11</v>
      </c>
      <c r="G102" s="624" t="s">
        <v>431</v>
      </c>
      <c r="H102" s="617" t="s">
        <v>1179</v>
      </c>
      <c r="I102" s="749" t="s">
        <v>140</v>
      </c>
      <c r="J102" s="594" t="s">
        <v>524</v>
      </c>
      <c r="K102" s="594"/>
      <c r="L102" s="594"/>
      <c r="M102" s="594">
        <v>11</v>
      </c>
      <c r="N102" s="595">
        <f t="shared" si="1"/>
        <v>11</v>
      </c>
    </row>
    <row r="103" spans="1:14">
      <c r="A103" s="618" t="s">
        <v>424</v>
      </c>
      <c r="B103" s="275"/>
      <c r="C103" s="275"/>
      <c r="D103" s="275">
        <v>2012</v>
      </c>
      <c r="E103" s="734" t="s">
        <v>24</v>
      </c>
      <c r="F103" s="275" t="s">
        <v>11</v>
      </c>
      <c r="G103" s="624" t="s">
        <v>477</v>
      </c>
      <c r="H103" s="617" t="s">
        <v>1179</v>
      </c>
      <c r="I103" s="749" t="s">
        <v>140</v>
      </c>
      <c r="J103" s="594" t="s">
        <v>523</v>
      </c>
      <c r="K103" s="594"/>
      <c r="L103" s="594"/>
      <c r="M103" s="594">
        <v>2</v>
      </c>
      <c r="N103" s="595">
        <f t="shared" si="1"/>
        <v>2</v>
      </c>
    </row>
    <row r="104" spans="1:14">
      <c r="A104" s="618" t="s">
        <v>424</v>
      </c>
      <c r="B104" s="275"/>
      <c r="C104" s="275"/>
      <c r="D104" s="275">
        <v>2012</v>
      </c>
      <c r="E104" s="734" t="s">
        <v>24</v>
      </c>
      <c r="F104" s="275" t="s">
        <v>11</v>
      </c>
      <c r="G104" s="624" t="s">
        <v>431</v>
      </c>
      <c r="H104" s="617" t="s">
        <v>789</v>
      </c>
      <c r="I104" s="749" t="s">
        <v>576</v>
      </c>
      <c r="J104" s="594" t="s">
        <v>446</v>
      </c>
      <c r="K104" s="594"/>
      <c r="L104" s="594">
        <v>315</v>
      </c>
      <c r="M104" s="594"/>
      <c r="N104" s="595">
        <f t="shared" si="1"/>
        <v>315</v>
      </c>
    </row>
    <row r="105" spans="1:14">
      <c r="A105" s="619" t="s">
        <v>424</v>
      </c>
      <c r="B105" s="614"/>
      <c r="C105" s="614"/>
      <c r="D105" s="275">
        <v>2012</v>
      </c>
      <c r="E105" s="734" t="s">
        <v>24</v>
      </c>
      <c r="F105" s="275" t="s">
        <v>11</v>
      </c>
      <c r="G105" s="624" t="s">
        <v>477</v>
      </c>
      <c r="H105" s="617" t="s">
        <v>789</v>
      </c>
      <c r="I105" s="749" t="s">
        <v>576</v>
      </c>
      <c r="J105" s="594" t="s">
        <v>484</v>
      </c>
      <c r="K105" s="594"/>
      <c r="L105" s="594">
        <v>2897</v>
      </c>
      <c r="M105" s="594">
        <v>1684</v>
      </c>
      <c r="N105" s="595">
        <f t="shared" si="1"/>
        <v>4581</v>
      </c>
    </row>
    <row r="106" spans="1:14">
      <c r="A106" s="618" t="s">
        <v>424</v>
      </c>
      <c r="B106" s="275"/>
      <c r="C106" s="275"/>
      <c r="D106" s="275">
        <v>2012</v>
      </c>
      <c r="E106" s="275" t="s">
        <v>22</v>
      </c>
      <c r="F106" s="275" t="s">
        <v>11</v>
      </c>
      <c r="G106" s="623" t="s">
        <v>486</v>
      </c>
      <c r="H106" s="616" t="s">
        <v>1157</v>
      </c>
      <c r="I106" s="599" t="s">
        <v>140</v>
      </c>
      <c r="J106" s="599" t="s">
        <v>504</v>
      </c>
      <c r="K106" s="599"/>
      <c r="L106" s="599">
        <v>2</v>
      </c>
      <c r="M106" s="599">
        <v>4</v>
      </c>
      <c r="N106" s="595">
        <f t="shared" si="1"/>
        <v>6</v>
      </c>
    </row>
    <row r="107" spans="1:14">
      <c r="A107" s="618" t="s">
        <v>424</v>
      </c>
      <c r="B107" s="275"/>
      <c r="C107" s="275"/>
      <c r="D107" s="275">
        <v>2012</v>
      </c>
      <c r="E107" s="734" t="s">
        <v>24</v>
      </c>
      <c r="F107" s="275" t="s">
        <v>11</v>
      </c>
      <c r="G107" s="624" t="s">
        <v>431</v>
      </c>
      <c r="H107" s="617" t="s">
        <v>1157</v>
      </c>
      <c r="I107" s="749" t="s">
        <v>140</v>
      </c>
      <c r="J107" s="594" t="s">
        <v>446</v>
      </c>
      <c r="K107" s="594"/>
      <c r="L107" s="594"/>
      <c r="M107" s="594">
        <v>31</v>
      </c>
      <c r="N107" s="595">
        <f t="shared" si="1"/>
        <v>31</v>
      </c>
    </row>
    <row r="108" spans="1:14">
      <c r="A108" s="619" t="s">
        <v>424</v>
      </c>
      <c r="B108" s="614"/>
      <c r="C108" s="614"/>
      <c r="D108" s="275">
        <v>2012</v>
      </c>
      <c r="E108" s="734" t="s">
        <v>24</v>
      </c>
      <c r="F108" s="275" t="s">
        <v>11</v>
      </c>
      <c r="G108" s="624" t="s">
        <v>431</v>
      </c>
      <c r="H108" s="617" t="s">
        <v>1157</v>
      </c>
      <c r="I108" s="749" t="s">
        <v>140</v>
      </c>
      <c r="J108" s="594" t="s">
        <v>524</v>
      </c>
      <c r="K108" s="594"/>
      <c r="L108" s="594">
        <v>1</v>
      </c>
      <c r="M108" s="594">
        <v>18</v>
      </c>
      <c r="N108" s="595">
        <f t="shared" si="1"/>
        <v>19</v>
      </c>
    </row>
    <row r="109" spans="1:14">
      <c r="A109" s="618" t="s">
        <v>424</v>
      </c>
      <c r="B109" s="275"/>
      <c r="C109" s="275"/>
      <c r="D109" s="275">
        <v>2012</v>
      </c>
      <c r="E109" s="734" t="s">
        <v>24</v>
      </c>
      <c r="F109" s="275" t="s">
        <v>11</v>
      </c>
      <c r="G109" s="624" t="s">
        <v>467</v>
      </c>
      <c r="H109" s="617" t="s">
        <v>1157</v>
      </c>
      <c r="I109" s="749" t="s">
        <v>140</v>
      </c>
      <c r="J109" s="594" t="s">
        <v>436</v>
      </c>
      <c r="K109" s="594"/>
      <c r="L109" s="594"/>
      <c r="M109" s="594">
        <v>1</v>
      </c>
      <c r="N109" s="595">
        <f t="shared" si="1"/>
        <v>1</v>
      </c>
    </row>
    <row r="110" spans="1:14">
      <c r="A110" s="618" t="s">
        <v>424</v>
      </c>
      <c r="B110" s="275"/>
      <c r="C110" s="275"/>
      <c r="D110" s="275">
        <v>2012</v>
      </c>
      <c r="E110" s="734" t="s">
        <v>24</v>
      </c>
      <c r="F110" s="275" t="s">
        <v>11</v>
      </c>
      <c r="G110" s="624" t="s">
        <v>467</v>
      </c>
      <c r="H110" s="617" t="s">
        <v>1157</v>
      </c>
      <c r="I110" s="749" t="s">
        <v>140</v>
      </c>
      <c r="J110" s="594" t="s">
        <v>524</v>
      </c>
      <c r="K110" s="594"/>
      <c r="L110" s="594"/>
      <c r="M110" s="594">
        <v>10</v>
      </c>
      <c r="N110" s="595">
        <f t="shared" si="1"/>
        <v>10</v>
      </c>
    </row>
    <row r="111" spans="1:14">
      <c r="A111" s="618" t="s">
        <v>424</v>
      </c>
      <c r="B111" s="275"/>
      <c r="C111" s="275"/>
      <c r="D111" s="275">
        <v>2012</v>
      </c>
      <c r="E111" s="734" t="s">
        <v>24</v>
      </c>
      <c r="F111" s="275" t="s">
        <v>11</v>
      </c>
      <c r="G111" s="624" t="s">
        <v>477</v>
      </c>
      <c r="H111" s="617" t="s">
        <v>1157</v>
      </c>
      <c r="I111" s="749" t="s">
        <v>140</v>
      </c>
      <c r="J111" s="594" t="s">
        <v>436</v>
      </c>
      <c r="K111" s="594"/>
      <c r="L111" s="594">
        <v>1</v>
      </c>
      <c r="M111" s="594">
        <v>2</v>
      </c>
      <c r="N111" s="595">
        <f t="shared" si="1"/>
        <v>3</v>
      </c>
    </row>
    <row r="112" spans="1:14">
      <c r="A112" s="618" t="s">
        <v>424</v>
      </c>
      <c r="B112" s="275"/>
      <c r="C112" s="275"/>
      <c r="D112" s="275">
        <v>2012</v>
      </c>
      <c r="E112" s="734" t="s">
        <v>24</v>
      </c>
      <c r="F112" s="275" t="s">
        <v>11</v>
      </c>
      <c r="G112" s="624" t="s">
        <v>477</v>
      </c>
      <c r="H112" s="617" t="s">
        <v>1157</v>
      </c>
      <c r="I112" s="749" t="s">
        <v>140</v>
      </c>
      <c r="J112" s="594" t="s">
        <v>434</v>
      </c>
      <c r="K112" s="594"/>
      <c r="L112" s="594"/>
      <c r="M112" s="594">
        <v>2</v>
      </c>
      <c r="N112" s="595">
        <f t="shared" si="1"/>
        <v>2</v>
      </c>
    </row>
    <row r="113" spans="1:14">
      <c r="A113" s="619" t="s">
        <v>424</v>
      </c>
      <c r="B113" s="614"/>
      <c r="C113" s="614"/>
      <c r="D113" s="275">
        <v>2012</v>
      </c>
      <c r="E113" s="734" t="s">
        <v>24</v>
      </c>
      <c r="F113" s="275" t="s">
        <v>11</v>
      </c>
      <c r="G113" s="624" t="s">
        <v>477</v>
      </c>
      <c r="H113" s="617" t="s">
        <v>1157</v>
      </c>
      <c r="I113" s="749" t="s">
        <v>140</v>
      </c>
      <c r="J113" s="594" t="s">
        <v>446</v>
      </c>
      <c r="K113" s="594"/>
      <c r="L113" s="594"/>
      <c r="M113" s="594">
        <v>1</v>
      </c>
      <c r="N113" s="595">
        <f t="shared" si="1"/>
        <v>1</v>
      </c>
    </row>
    <row r="114" spans="1:14">
      <c r="A114" s="619" t="s">
        <v>424</v>
      </c>
      <c r="B114" s="614"/>
      <c r="C114" s="614"/>
      <c r="D114" s="275">
        <v>2012</v>
      </c>
      <c r="E114" s="275" t="s">
        <v>22</v>
      </c>
      <c r="F114" s="275" t="s">
        <v>11</v>
      </c>
      <c r="G114" s="623" t="s">
        <v>486</v>
      </c>
      <c r="H114" s="616" t="s">
        <v>1158</v>
      </c>
      <c r="I114" s="599" t="s">
        <v>140</v>
      </c>
      <c r="J114" s="599" t="s">
        <v>504</v>
      </c>
      <c r="K114" s="599"/>
      <c r="L114" s="599"/>
      <c r="M114" s="599">
        <v>1</v>
      </c>
      <c r="N114" s="595">
        <f t="shared" si="1"/>
        <v>1</v>
      </c>
    </row>
    <row r="115" spans="1:14">
      <c r="A115" s="618" t="s">
        <v>424</v>
      </c>
      <c r="B115" s="275"/>
      <c r="C115" s="275"/>
      <c r="D115" s="275">
        <v>2012</v>
      </c>
      <c r="E115" s="734" t="s">
        <v>24</v>
      </c>
      <c r="F115" s="275" t="s">
        <v>11</v>
      </c>
      <c r="G115" s="624" t="s">
        <v>431</v>
      </c>
      <c r="H115" s="617" t="s">
        <v>1158</v>
      </c>
      <c r="I115" s="749" t="s">
        <v>140</v>
      </c>
      <c r="J115" s="594" t="s">
        <v>446</v>
      </c>
      <c r="K115" s="594"/>
      <c r="L115" s="594"/>
      <c r="M115" s="594">
        <v>1</v>
      </c>
      <c r="N115" s="595">
        <f t="shared" si="1"/>
        <v>1</v>
      </c>
    </row>
    <row r="116" spans="1:14">
      <c r="A116" s="618" t="s">
        <v>424</v>
      </c>
      <c r="B116" s="275"/>
      <c r="C116" s="275"/>
      <c r="D116" s="275">
        <v>2012</v>
      </c>
      <c r="E116" s="734" t="s">
        <v>24</v>
      </c>
      <c r="F116" s="275" t="s">
        <v>11</v>
      </c>
      <c r="G116" s="624" t="s">
        <v>431</v>
      </c>
      <c r="H116" s="617" t="s">
        <v>1158</v>
      </c>
      <c r="I116" s="749" t="s">
        <v>140</v>
      </c>
      <c r="J116" s="594" t="s">
        <v>524</v>
      </c>
      <c r="K116" s="594"/>
      <c r="L116" s="594"/>
      <c r="M116" s="594">
        <v>114</v>
      </c>
      <c r="N116" s="595">
        <f t="shared" si="1"/>
        <v>114</v>
      </c>
    </row>
    <row r="117" spans="1:14">
      <c r="A117" s="619" t="s">
        <v>424</v>
      </c>
      <c r="B117" s="614"/>
      <c r="C117" s="614"/>
      <c r="D117" s="275">
        <v>2012</v>
      </c>
      <c r="E117" s="734" t="s">
        <v>24</v>
      </c>
      <c r="F117" s="275" t="s">
        <v>11</v>
      </c>
      <c r="G117" s="624" t="s">
        <v>467</v>
      </c>
      <c r="H117" s="617" t="s">
        <v>1158</v>
      </c>
      <c r="I117" s="749" t="s">
        <v>140</v>
      </c>
      <c r="J117" s="594" t="s">
        <v>524</v>
      </c>
      <c r="K117" s="594"/>
      <c r="L117" s="594"/>
      <c r="M117" s="594">
        <v>71</v>
      </c>
      <c r="N117" s="595">
        <f t="shared" si="1"/>
        <v>71</v>
      </c>
    </row>
    <row r="118" spans="1:14">
      <c r="A118" s="618" t="s">
        <v>424</v>
      </c>
      <c r="B118" s="275"/>
      <c r="C118" s="275"/>
      <c r="D118" s="275">
        <v>2012</v>
      </c>
      <c r="E118" s="734" t="s">
        <v>24</v>
      </c>
      <c r="F118" s="275" t="s">
        <v>11</v>
      </c>
      <c r="G118" s="624" t="s">
        <v>477</v>
      </c>
      <c r="H118" s="617" t="s">
        <v>1158</v>
      </c>
      <c r="I118" s="749" t="s">
        <v>140</v>
      </c>
      <c r="J118" s="594" t="s">
        <v>480</v>
      </c>
      <c r="K118" s="594"/>
      <c r="L118" s="594">
        <v>1</v>
      </c>
      <c r="M118" s="594"/>
      <c r="N118" s="595">
        <f t="shared" si="1"/>
        <v>1</v>
      </c>
    </row>
    <row r="119" spans="1:14">
      <c r="A119" s="618" t="s">
        <v>424</v>
      </c>
      <c r="B119" s="275"/>
      <c r="C119" s="275"/>
      <c r="D119" s="275">
        <v>2012</v>
      </c>
      <c r="E119" s="734" t="s">
        <v>24</v>
      </c>
      <c r="F119" s="275" t="s">
        <v>11</v>
      </c>
      <c r="G119" s="624" t="s">
        <v>477</v>
      </c>
      <c r="H119" s="617" t="s">
        <v>1158</v>
      </c>
      <c r="I119" s="749" t="s">
        <v>140</v>
      </c>
      <c r="J119" s="594" t="s">
        <v>550</v>
      </c>
      <c r="K119" s="594"/>
      <c r="L119" s="594"/>
      <c r="M119" s="594">
        <v>3</v>
      </c>
      <c r="N119" s="595">
        <f t="shared" si="1"/>
        <v>3</v>
      </c>
    </row>
    <row r="120" spans="1:14">
      <c r="A120" s="619" t="s">
        <v>424</v>
      </c>
      <c r="B120" s="614"/>
      <c r="C120" s="614"/>
      <c r="D120" s="275">
        <v>2012</v>
      </c>
      <c r="E120" s="734" t="s">
        <v>24</v>
      </c>
      <c r="F120" s="275" t="s">
        <v>11</v>
      </c>
      <c r="G120" s="624" t="s">
        <v>477</v>
      </c>
      <c r="H120" s="617" t="s">
        <v>1158</v>
      </c>
      <c r="I120" s="749" t="s">
        <v>140</v>
      </c>
      <c r="J120" s="594" t="s">
        <v>523</v>
      </c>
      <c r="K120" s="594"/>
      <c r="L120" s="594"/>
      <c r="M120" s="594">
        <v>28</v>
      </c>
      <c r="N120" s="595">
        <f t="shared" si="1"/>
        <v>28</v>
      </c>
    </row>
    <row r="121" spans="1:14">
      <c r="A121" s="619" t="s">
        <v>424</v>
      </c>
      <c r="B121" s="614"/>
      <c r="C121" s="614"/>
      <c r="D121" s="275">
        <v>2012</v>
      </c>
      <c r="E121" s="734" t="s">
        <v>24</v>
      </c>
      <c r="F121" s="275" t="s">
        <v>11</v>
      </c>
      <c r="G121" s="624" t="s">
        <v>431</v>
      </c>
      <c r="H121" s="617" t="s">
        <v>1180</v>
      </c>
      <c r="I121" s="749" t="s">
        <v>140</v>
      </c>
      <c r="J121" s="594" t="s">
        <v>524</v>
      </c>
      <c r="K121" s="594"/>
      <c r="L121" s="594"/>
      <c r="M121" s="594">
        <v>1</v>
      </c>
      <c r="N121" s="595">
        <f t="shared" si="1"/>
        <v>1</v>
      </c>
    </row>
    <row r="122" spans="1:14">
      <c r="A122" s="618" t="s">
        <v>424</v>
      </c>
      <c r="B122" s="275"/>
      <c r="C122" s="275"/>
      <c r="D122" s="275">
        <v>2012</v>
      </c>
      <c r="E122" s="734" t="s">
        <v>24</v>
      </c>
      <c r="F122" s="275" t="s">
        <v>11</v>
      </c>
      <c r="G122" s="624" t="s">
        <v>477</v>
      </c>
      <c r="H122" s="617" t="s">
        <v>1180</v>
      </c>
      <c r="I122" s="749" t="s">
        <v>140</v>
      </c>
      <c r="J122" s="594" t="s">
        <v>523</v>
      </c>
      <c r="K122" s="594"/>
      <c r="L122" s="594"/>
      <c r="M122" s="594">
        <v>8</v>
      </c>
      <c r="N122" s="595">
        <f t="shared" si="1"/>
        <v>8</v>
      </c>
    </row>
    <row r="123" spans="1:14">
      <c r="A123" s="618" t="s">
        <v>424</v>
      </c>
      <c r="B123" s="275"/>
      <c r="C123" s="275"/>
      <c r="D123" s="275">
        <v>2012</v>
      </c>
      <c r="E123" s="734" t="s">
        <v>24</v>
      </c>
      <c r="F123" s="275" t="s">
        <v>11</v>
      </c>
      <c r="G123" s="624" t="s">
        <v>467</v>
      </c>
      <c r="H123" s="617" t="s">
        <v>1212</v>
      </c>
      <c r="I123" s="749" t="s">
        <v>140</v>
      </c>
      <c r="J123" s="594" t="s">
        <v>435</v>
      </c>
      <c r="K123" s="594"/>
      <c r="L123" s="594"/>
      <c r="M123" s="594">
        <v>1</v>
      </c>
      <c r="N123" s="595">
        <f t="shared" si="1"/>
        <v>1</v>
      </c>
    </row>
    <row r="124" spans="1:14">
      <c r="A124" s="619" t="s">
        <v>424</v>
      </c>
      <c r="B124" s="614"/>
      <c r="C124" s="614"/>
      <c r="D124" s="275">
        <v>2012</v>
      </c>
      <c r="E124" s="734" t="s">
        <v>24</v>
      </c>
      <c r="F124" s="275" t="s">
        <v>11</v>
      </c>
      <c r="G124" s="624" t="s">
        <v>477</v>
      </c>
      <c r="H124" s="617" t="s">
        <v>1212</v>
      </c>
      <c r="I124" s="749" t="s">
        <v>140</v>
      </c>
      <c r="J124" s="594" t="s">
        <v>484</v>
      </c>
      <c r="K124" s="594"/>
      <c r="L124" s="594"/>
      <c r="M124" s="594">
        <v>1</v>
      </c>
      <c r="N124" s="595">
        <f t="shared" si="1"/>
        <v>1</v>
      </c>
    </row>
    <row r="125" spans="1:14">
      <c r="A125" s="618" t="s">
        <v>424</v>
      </c>
      <c r="B125" s="275"/>
      <c r="C125" s="275"/>
      <c r="D125" s="275">
        <v>2012</v>
      </c>
      <c r="E125" s="734" t="s">
        <v>24</v>
      </c>
      <c r="F125" s="275" t="s">
        <v>11</v>
      </c>
      <c r="G125" s="624" t="s">
        <v>431</v>
      </c>
      <c r="H125" s="617" t="s">
        <v>1181</v>
      </c>
      <c r="I125" s="749" t="s">
        <v>140</v>
      </c>
      <c r="J125" s="594" t="s">
        <v>446</v>
      </c>
      <c r="K125" s="594"/>
      <c r="L125" s="594"/>
      <c r="M125" s="594">
        <v>31</v>
      </c>
      <c r="N125" s="595">
        <f t="shared" si="1"/>
        <v>31</v>
      </c>
    </row>
    <row r="126" spans="1:14">
      <c r="A126" s="618" t="s">
        <v>424</v>
      </c>
      <c r="B126" s="275"/>
      <c r="C126" s="275"/>
      <c r="D126" s="275">
        <v>2012</v>
      </c>
      <c r="E126" s="734" t="s">
        <v>24</v>
      </c>
      <c r="F126" s="275" t="s">
        <v>11</v>
      </c>
      <c r="G126" s="624" t="s">
        <v>431</v>
      </c>
      <c r="H126" s="617" t="s">
        <v>1181</v>
      </c>
      <c r="I126" s="749" t="s">
        <v>140</v>
      </c>
      <c r="J126" s="594" t="s">
        <v>524</v>
      </c>
      <c r="K126" s="594"/>
      <c r="L126" s="594"/>
      <c r="M126" s="594">
        <v>8</v>
      </c>
      <c r="N126" s="595">
        <f t="shared" si="1"/>
        <v>8</v>
      </c>
    </row>
    <row r="127" spans="1:14">
      <c r="A127" s="618" t="s">
        <v>424</v>
      </c>
      <c r="B127" s="275"/>
      <c r="C127" s="275"/>
      <c r="D127" s="275">
        <v>2012</v>
      </c>
      <c r="E127" s="734" t="s">
        <v>24</v>
      </c>
      <c r="F127" s="275" t="s">
        <v>11</v>
      </c>
      <c r="G127" s="624" t="s">
        <v>477</v>
      </c>
      <c r="H127" s="617" t="s">
        <v>1181</v>
      </c>
      <c r="I127" s="749" t="s">
        <v>140</v>
      </c>
      <c r="J127" s="594" t="s">
        <v>446</v>
      </c>
      <c r="K127" s="594"/>
      <c r="L127" s="594"/>
      <c r="M127" s="594">
        <v>45</v>
      </c>
      <c r="N127" s="595">
        <f t="shared" si="1"/>
        <v>45</v>
      </c>
    </row>
    <row r="128" spans="1:14">
      <c r="A128" s="618" t="s">
        <v>424</v>
      </c>
      <c r="B128" s="275"/>
      <c r="C128" s="275"/>
      <c r="D128" s="275">
        <v>2012</v>
      </c>
      <c r="E128" s="734" t="s">
        <v>24</v>
      </c>
      <c r="F128" s="275" t="s">
        <v>11</v>
      </c>
      <c r="G128" s="624" t="s">
        <v>477</v>
      </c>
      <c r="H128" s="617" t="s">
        <v>1181</v>
      </c>
      <c r="I128" s="749" t="s">
        <v>140</v>
      </c>
      <c r="J128" s="594" t="s">
        <v>523</v>
      </c>
      <c r="K128" s="594"/>
      <c r="L128" s="594"/>
      <c r="M128" s="594">
        <v>249</v>
      </c>
      <c r="N128" s="595">
        <f t="shared" si="1"/>
        <v>249</v>
      </c>
    </row>
    <row r="129" spans="1:14">
      <c r="A129" s="619" t="s">
        <v>424</v>
      </c>
      <c r="B129" s="614"/>
      <c r="C129" s="614"/>
      <c r="D129" s="275">
        <v>2012</v>
      </c>
      <c r="E129" s="734" t="s">
        <v>24</v>
      </c>
      <c r="F129" s="275" t="s">
        <v>11</v>
      </c>
      <c r="G129" s="624" t="s">
        <v>431</v>
      </c>
      <c r="H129" s="617" t="s">
        <v>1182</v>
      </c>
      <c r="I129" s="749" t="s">
        <v>576</v>
      </c>
      <c r="J129" s="594" t="s">
        <v>435</v>
      </c>
      <c r="K129" s="594"/>
      <c r="L129" s="594">
        <v>48</v>
      </c>
      <c r="M129" s="594">
        <v>5</v>
      </c>
      <c r="N129" s="595">
        <f t="shared" si="1"/>
        <v>53</v>
      </c>
    </row>
    <row r="130" spans="1:14">
      <c r="A130" s="618" t="s">
        <v>424</v>
      </c>
      <c r="B130" s="275"/>
      <c r="C130" s="275"/>
      <c r="D130" s="275">
        <v>2012</v>
      </c>
      <c r="E130" s="734" t="s">
        <v>24</v>
      </c>
      <c r="F130" s="275" t="s">
        <v>11</v>
      </c>
      <c r="G130" s="624" t="s">
        <v>431</v>
      </c>
      <c r="H130" s="617" t="s">
        <v>1182</v>
      </c>
      <c r="I130" s="749" t="s">
        <v>576</v>
      </c>
      <c r="J130" s="594" t="s">
        <v>436</v>
      </c>
      <c r="K130" s="594"/>
      <c r="L130" s="594">
        <v>24</v>
      </c>
      <c r="M130" s="594">
        <v>4</v>
      </c>
      <c r="N130" s="595">
        <f t="shared" si="1"/>
        <v>28</v>
      </c>
    </row>
    <row r="131" spans="1:14">
      <c r="A131" s="618" t="s">
        <v>424</v>
      </c>
      <c r="B131" s="275"/>
      <c r="C131" s="275"/>
      <c r="D131" s="275">
        <v>2012</v>
      </c>
      <c r="E131" s="734" t="s">
        <v>24</v>
      </c>
      <c r="F131" s="275" t="s">
        <v>11</v>
      </c>
      <c r="G131" s="624" t="s">
        <v>431</v>
      </c>
      <c r="H131" s="617" t="s">
        <v>1182</v>
      </c>
      <c r="I131" s="749" t="s">
        <v>576</v>
      </c>
      <c r="J131" s="594" t="s">
        <v>446</v>
      </c>
      <c r="K131" s="594"/>
      <c r="L131" s="594"/>
      <c r="M131" s="594">
        <v>2</v>
      </c>
      <c r="N131" s="595">
        <f t="shared" si="1"/>
        <v>2</v>
      </c>
    </row>
    <row r="132" spans="1:14">
      <c r="A132" s="619" t="s">
        <v>424</v>
      </c>
      <c r="B132" s="614"/>
      <c r="C132" s="614"/>
      <c r="D132" s="275">
        <v>2012</v>
      </c>
      <c r="E132" s="734" t="s">
        <v>24</v>
      </c>
      <c r="F132" s="275" t="s">
        <v>11</v>
      </c>
      <c r="G132" s="624" t="s">
        <v>431</v>
      </c>
      <c r="H132" s="617" t="s">
        <v>1182</v>
      </c>
      <c r="I132" s="749" t="s">
        <v>576</v>
      </c>
      <c r="J132" s="594" t="s">
        <v>447</v>
      </c>
      <c r="K132" s="594"/>
      <c r="L132" s="594">
        <v>1</v>
      </c>
      <c r="M132" s="594"/>
      <c r="N132" s="595">
        <f t="shared" si="1"/>
        <v>1</v>
      </c>
    </row>
    <row r="133" spans="1:14">
      <c r="A133" s="618" t="s">
        <v>424</v>
      </c>
      <c r="B133" s="275"/>
      <c r="C133" s="275"/>
      <c r="D133" s="275">
        <v>2012</v>
      </c>
      <c r="E133" s="734" t="s">
        <v>24</v>
      </c>
      <c r="F133" s="275" t="s">
        <v>11</v>
      </c>
      <c r="G133" s="624" t="s">
        <v>431</v>
      </c>
      <c r="H133" s="617" t="s">
        <v>1182</v>
      </c>
      <c r="I133" s="749" t="s">
        <v>576</v>
      </c>
      <c r="J133" s="594" t="s">
        <v>524</v>
      </c>
      <c r="K133" s="594"/>
      <c r="L133" s="594">
        <v>163</v>
      </c>
      <c r="M133" s="594">
        <v>362</v>
      </c>
      <c r="N133" s="595">
        <f t="shared" ref="N133:N196" si="2">L133+M133</f>
        <v>525</v>
      </c>
    </row>
    <row r="134" spans="1:14">
      <c r="A134" s="618" t="s">
        <v>424</v>
      </c>
      <c r="B134" s="275"/>
      <c r="C134" s="275"/>
      <c r="D134" s="275">
        <v>2012</v>
      </c>
      <c r="E134" s="734" t="s">
        <v>24</v>
      </c>
      <c r="F134" s="275" t="s">
        <v>11</v>
      </c>
      <c r="G134" s="624" t="s">
        <v>431</v>
      </c>
      <c r="H134" s="617" t="s">
        <v>1182</v>
      </c>
      <c r="I134" s="749" t="s">
        <v>576</v>
      </c>
      <c r="J134" s="594" t="s">
        <v>461</v>
      </c>
      <c r="K134" s="594"/>
      <c r="L134" s="594"/>
      <c r="M134" s="594">
        <v>39</v>
      </c>
      <c r="N134" s="595">
        <f t="shared" si="2"/>
        <v>39</v>
      </c>
    </row>
    <row r="135" spans="1:14">
      <c r="A135" s="618" t="s">
        <v>424</v>
      </c>
      <c r="B135" s="275"/>
      <c r="C135" s="275"/>
      <c r="D135" s="275">
        <v>2012</v>
      </c>
      <c r="E135" s="734" t="s">
        <v>24</v>
      </c>
      <c r="F135" s="275" t="s">
        <v>11</v>
      </c>
      <c r="G135" s="624" t="s">
        <v>467</v>
      </c>
      <c r="H135" s="617" t="s">
        <v>1182</v>
      </c>
      <c r="I135" s="749" t="s">
        <v>576</v>
      </c>
      <c r="J135" s="594" t="s">
        <v>524</v>
      </c>
      <c r="K135" s="594"/>
      <c r="L135" s="594">
        <v>13</v>
      </c>
      <c r="M135" s="594">
        <v>1772</v>
      </c>
      <c r="N135" s="595">
        <f t="shared" si="2"/>
        <v>1785</v>
      </c>
    </row>
    <row r="136" spans="1:14">
      <c r="A136" s="619" t="s">
        <v>424</v>
      </c>
      <c r="B136" s="614"/>
      <c r="C136" s="614"/>
      <c r="D136" s="275">
        <v>2012</v>
      </c>
      <c r="E136" s="734" t="s">
        <v>24</v>
      </c>
      <c r="F136" s="275" t="s">
        <v>11</v>
      </c>
      <c r="G136" s="624" t="s">
        <v>477</v>
      </c>
      <c r="H136" s="617" t="s">
        <v>1182</v>
      </c>
      <c r="I136" s="749" t="s">
        <v>576</v>
      </c>
      <c r="J136" s="594" t="s">
        <v>436</v>
      </c>
      <c r="K136" s="594"/>
      <c r="L136" s="594"/>
      <c r="M136" s="594">
        <v>70</v>
      </c>
      <c r="N136" s="595">
        <f t="shared" si="2"/>
        <v>70</v>
      </c>
    </row>
    <row r="137" spans="1:14">
      <c r="A137" s="618" t="s">
        <v>424</v>
      </c>
      <c r="B137" s="275"/>
      <c r="C137" s="275"/>
      <c r="D137" s="275">
        <v>2012</v>
      </c>
      <c r="E137" s="734" t="s">
        <v>24</v>
      </c>
      <c r="F137" s="275" t="s">
        <v>11</v>
      </c>
      <c r="G137" s="624" t="s">
        <v>477</v>
      </c>
      <c r="H137" s="617" t="s">
        <v>1182</v>
      </c>
      <c r="I137" s="749" t="s">
        <v>576</v>
      </c>
      <c r="J137" s="594" t="s">
        <v>446</v>
      </c>
      <c r="K137" s="594"/>
      <c r="L137" s="594"/>
      <c r="M137" s="594">
        <v>1</v>
      </c>
      <c r="N137" s="595">
        <f t="shared" si="2"/>
        <v>1</v>
      </c>
    </row>
    <row r="138" spans="1:14">
      <c r="A138" s="618" t="s">
        <v>424</v>
      </c>
      <c r="B138" s="275"/>
      <c r="C138" s="275"/>
      <c r="D138" s="275">
        <v>2012</v>
      </c>
      <c r="E138" s="734" t="s">
        <v>24</v>
      </c>
      <c r="F138" s="275" t="s">
        <v>11</v>
      </c>
      <c r="G138" s="624" t="s">
        <v>477</v>
      </c>
      <c r="H138" s="617" t="s">
        <v>1182</v>
      </c>
      <c r="I138" s="749" t="s">
        <v>576</v>
      </c>
      <c r="J138" s="594" t="s">
        <v>447</v>
      </c>
      <c r="K138" s="594"/>
      <c r="L138" s="594">
        <v>3</v>
      </c>
      <c r="M138" s="594"/>
      <c r="N138" s="595">
        <f t="shared" si="2"/>
        <v>3</v>
      </c>
    </row>
    <row r="139" spans="1:14">
      <c r="A139" s="619" t="s">
        <v>424</v>
      </c>
      <c r="B139" s="614"/>
      <c r="C139" s="614"/>
      <c r="D139" s="275">
        <v>2012</v>
      </c>
      <c r="E139" s="734" t="s">
        <v>24</v>
      </c>
      <c r="F139" s="275" t="s">
        <v>11</v>
      </c>
      <c r="G139" s="624" t="s">
        <v>477</v>
      </c>
      <c r="H139" s="617" t="s">
        <v>1182</v>
      </c>
      <c r="I139" s="749" t="s">
        <v>576</v>
      </c>
      <c r="J139" s="594" t="s">
        <v>550</v>
      </c>
      <c r="K139" s="594"/>
      <c r="L139" s="594"/>
      <c r="M139" s="594">
        <v>506</v>
      </c>
      <c r="N139" s="595">
        <f t="shared" si="2"/>
        <v>506</v>
      </c>
    </row>
    <row r="140" spans="1:14">
      <c r="A140" s="618" t="s">
        <v>424</v>
      </c>
      <c r="B140" s="275"/>
      <c r="C140" s="275"/>
      <c r="D140" s="275">
        <v>2012</v>
      </c>
      <c r="E140" s="734" t="s">
        <v>24</v>
      </c>
      <c r="F140" s="275" t="s">
        <v>11</v>
      </c>
      <c r="G140" s="624" t="s">
        <v>477</v>
      </c>
      <c r="H140" s="617" t="s">
        <v>1182</v>
      </c>
      <c r="I140" s="749" t="s">
        <v>576</v>
      </c>
      <c r="J140" s="594" t="s">
        <v>523</v>
      </c>
      <c r="K140" s="594"/>
      <c r="L140" s="594"/>
      <c r="M140" s="594">
        <v>1233</v>
      </c>
      <c r="N140" s="595">
        <f t="shared" si="2"/>
        <v>1233</v>
      </c>
    </row>
    <row r="141" spans="1:14">
      <c r="A141" s="618" t="s">
        <v>424</v>
      </c>
      <c r="B141" s="275"/>
      <c r="C141" s="275"/>
      <c r="D141" s="275">
        <v>2012</v>
      </c>
      <c r="E141" s="734" t="s">
        <v>24</v>
      </c>
      <c r="F141" s="275" t="s">
        <v>11</v>
      </c>
      <c r="G141" s="624" t="s">
        <v>477</v>
      </c>
      <c r="H141" s="617" t="s">
        <v>1182</v>
      </c>
      <c r="I141" s="749" t="s">
        <v>576</v>
      </c>
      <c r="J141" s="594" t="s">
        <v>457</v>
      </c>
      <c r="K141" s="594"/>
      <c r="L141" s="594"/>
      <c r="M141" s="594">
        <v>1</v>
      </c>
      <c r="N141" s="595">
        <f t="shared" si="2"/>
        <v>1</v>
      </c>
    </row>
    <row r="142" spans="1:14">
      <c r="A142" s="619" t="s">
        <v>424</v>
      </c>
      <c r="B142" s="614"/>
      <c r="C142" s="614"/>
      <c r="D142" s="275">
        <v>2012</v>
      </c>
      <c r="E142" s="734" t="s">
        <v>24</v>
      </c>
      <c r="F142" s="275" t="s">
        <v>11</v>
      </c>
      <c r="G142" s="624" t="s">
        <v>477</v>
      </c>
      <c r="H142" s="617" t="s">
        <v>1182</v>
      </c>
      <c r="I142" s="749" t="s">
        <v>576</v>
      </c>
      <c r="J142" s="594" t="s">
        <v>457</v>
      </c>
      <c r="K142" s="594"/>
      <c r="L142" s="594">
        <v>1</v>
      </c>
      <c r="M142" s="594"/>
      <c r="N142" s="595">
        <f t="shared" si="2"/>
        <v>1</v>
      </c>
    </row>
    <row r="143" spans="1:14">
      <c r="A143" s="618" t="s">
        <v>424</v>
      </c>
      <c r="B143" s="275"/>
      <c r="C143" s="275"/>
      <c r="D143" s="275">
        <v>2012</v>
      </c>
      <c r="E143" s="734" t="s">
        <v>24</v>
      </c>
      <c r="F143" s="275" t="s">
        <v>11</v>
      </c>
      <c r="G143" s="624" t="s">
        <v>477</v>
      </c>
      <c r="H143" s="617" t="s">
        <v>1182</v>
      </c>
      <c r="I143" s="749" t="s">
        <v>576</v>
      </c>
      <c r="J143" s="594" t="s">
        <v>460</v>
      </c>
      <c r="K143" s="594"/>
      <c r="L143" s="594"/>
      <c r="M143" s="594">
        <v>147</v>
      </c>
      <c r="N143" s="595">
        <f t="shared" si="2"/>
        <v>147</v>
      </c>
    </row>
    <row r="144" spans="1:14">
      <c r="A144" s="618" t="s">
        <v>424</v>
      </c>
      <c r="B144" s="275"/>
      <c r="C144" s="275"/>
      <c r="D144" s="275">
        <v>2012</v>
      </c>
      <c r="E144" s="734" t="s">
        <v>24</v>
      </c>
      <c r="F144" s="275" t="s">
        <v>11</v>
      </c>
      <c r="G144" s="624" t="s">
        <v>477</v>
      </c>
      <c r="H144" s="617" t="s">
        <v>1182</v>
      </c>
      <c r="I144" s="749" t="s">
        <v>576</v>
      </c>
      <c r="J144" s="594" t="s">
        <v>484</v>
      </c>
      <c r="K144" s="594"/>
      <c r="L144" s="594"/>
      <c r="M144" s="594">
        <v>2</v>
      </c>
      <c r="N144" s="595">
        <f t="shared" si="2"/>
        <v>2</v>
      </c>
    </row>
    <row r="145" spans="1:14">
      <c r="A145" s="619" t="s">
        <v>424</v>
      </c>
      <c r="B145" s="614"/>
      <c r="C145" s="614"/>
      <c r="D145" s="275">
        <v>2012</v>
      </c>
      <c r="E145" s="734" t="s">
        <v>24</v>
      </c>
      <c r="F145" s="275" t="s">
        <v>11</v>
      </c>
      <c r="G145" s="624" t="s">
        <v>431</v>
      </c>
      <c r="H145" s="617" t="s">
        <v>1183</v>
      </c>
      <c r="I145" s="749" t="s">
        <v>140</v>
      </c>
      <c r="J145" s="594" t="s">
        <v>446</v>
      </c>
      <c r="K145" s="594"/>
      <c r="L145" s="594"/>
      <c r="M145" s="594">
        <v>178</v>
      </c>
      <c r="N145" s="595">
        <f t="shared" si="2"/>
        <v>178</v>
      </c>
    </row>
    <row r="146" spans="1:14">
      <c r="A146" s="619" t="s">
        <v>424</v>
      </c>
      <c r="B146" s="614"/>
      <c r="C146" s="614"/>
      <c r="D146" s="275">
        <v>2012</v>
      </c>
      <c r="E146" s="734" t="s">
        <v>24</v>
      </c>
      <c r="F146" s="275" t="s">
        <v>11</v>
      </c>
      <c r="G146" s="624" t="s">
        <v>477</v>
      </c>
      <c r="H146" s="617" t="s">
        <v>1183</v>
      </c>
      <c r="I146" s="749" t="s">
        <v>140</v>
      </c>
      <c r="J146" s="594" t="s">
        <v>446</v>
      </c>
      <c r="K146" s="594"/>
      <c r="L146" s="594"/>
      <c r="M146" s="594">
        <v>12</v>
      </c>
      <c r="N146" s="595">
        <f t="shared" si="2"/>
        <v>12</v>
      </c>
    </row>
    <row r="147" spans="1:14">
      <c r="A147" s="618" t="s">
        <v>424</v>
      </c>
      <c r="B147" s="275"/>
      <c r="C147" s="275"/>
      <c r="D147" s="275">
        <v>2012</v>
      </c>
      <c r="E147" s="734" t="s">
        <v>24</v>
      </c>
      <c r="F147" s="275" t="s">
        <v>11</v>
      </c>
      <c r="G147" s="624" t="s">
        <v>477</v>
      </c>
      <c r="H147" s="617" t="s">
        <v>1183</v>
      </c>
      <c r="I147" s="749" t="s">
        <v>140</v>
      </c>
      <c r="J147" s="594" t="s">
        <v>480</v>
      </c>
      <c r="K147" s="594"/>
      <c r="L147" s="594">
        <v>2</v>
      </c>
      <c r="M147" s="594"/>
      <c r="N147" s="595">
        <f t="shared" si="2"/>
        <v>2</v>
      </c>
    </row>
    <row r="148" spans="1:14">
      <c r="A148" s="618" t="s">
        <v>424</v>
      </c>
      <c r="B148" s="275"/>
      <c r="C148" s="275"/>
      <c r="D148" s="275">
        <v>2012</v>
      </c>
      <c r="E148" s="275" t="s">
        <v>22</v>
      </c>
      <c r="F148" s="275" t="s">
        <v>11</v>
      </c>
      <c r="G148" s="623" t="s">
        <v>486</v>
      </c>
      <c r="H148" s="616" t="s">
        <v>151</v>
      </c>
      <c r="I148" s="599" t="s">
        <v>825</v>
      </c>
      <c r="J148" s="599" t="s">
        <v>470</v>
      </c>
      <c r="K148" s="599"/>
      <c r="L148" s="599">
        <v>266</v>
      </c>
      <c r="M148" s="599"/>
      <c r="N148" s="595">
        <f t="shared" si="2"/>
        <v>266</v>
      </c>
    </row>
    <row r="149" spans="1:14">
      <c r="A149" s="618" t="s">
        <v>424</v>
      </c>
      <c r="B149" s="275"/>
      <c r="C149" s="275"/>
      <c r="D149" s="275">
        <v>2012</v>
      </c>
      <c r="E149" s="275" t="s">
        <v>22</v>
      </c>
      <c r="F149" s="275" t="s">
        <v>11</v>
      </c>
      <c r="G149" s="623" t="s">
        <v>486</v>
      </c>
      <c r="H149" s="616" t="s">
        <v>151</v>
      </c>
      <c r="I149" s="599" t="s">
        <v>825</v>
      </c>
      <c r="J149" s="599" t="s">
        <v>495</v>
      </c>
      <c r="K149" s="599"/>
      <c r="L149" s="599">
        <v>754</v>
      </c>
      <c r="M149" s="599"/>
      <c r="N149" s="595">
        <f t="shared" si="2"/>
        <v>754</v>
      </c>
    </row>
    <row r="150" spans="1:14">
      <c r="A150" s="619" t="s">
        <v>424</v>
      </c>
      <c r="B150" s="614"/>
      <c r="C150" s="614"/>
      <c r="D150" s="275">
        <v>2012</v>
      </c>
      <c r="E150" s="275" t="s">
        <v>22</v>
      </c>
      <c r="F150" s="275" t="s">
        <v>11</v>
      </c>
      <c r="G150" s="623" t="s">
        <v>486</v>
      </c>
      <c r="H150" s="616" t="s">
        <v>151</v>
      </c>
      <c r="I150" s="599" t="s">
        <v>825</v>
      </c>
      <c r="J150" s="599" t="s">
        <v>504</v>
      </c>
      <c r="K150" s="599"/>
      <c r="L150" s="599">
        <v>6007</v>
      </c>
      <c r="M150" s="599">
        <v>2711</v>
      </c>
      <c r="N150" s="595">
        <f t="shared" si="2"/>
        <v>8718</v>
      </c>
    </row>
    <row r="151" spans="1:14">
      <c r="A151" s="618" t="s">
        <v>424</v>
      </c>
      <c r="B151" s="275"/>
      <c r="C151" s="275"/>
      <c r="D151" s="275">
        <v>2012</v>
      </c>
      <c r="E151" s="275" t="s">
        <v>22</v>
      </c>
      <c r="F151" s="275" t="s">
        <v>11</v>
      </c>
      <c r="G151" s="623" t="s">
        <v>519</v>
      </c>
      <c r="H151" s="617" t="s">
        <v>151</v>
      </c>
      <c r="I151" s="749" t="s">
        <v>825</v>
      </c>
      <c r="J151" s="594" t="s">
        <v>495</v>
      </c>
      <c r="K151" s="594"/>
      <c r="L151" s="594">
        <v>14</v>
      </c>
      <c r="M151" s="594"/>
      <c r="N151" s="595">
        <f t="shared" si="2"/>
        <v>14</v>
      </c>
    </row>
    <row r="152" spans="1:14">
      <c r="A152" s="618" t="s">
        <v>424</v>
      </c>
      <c r="B152" s="275"/>
      <c r="C152" s="275"/>
      <c r="D152" s="275">
        <v>2012</v>
      </c>
      <c r="E152" s="275" t="s">
        <v>22</v>
      </c>
      <c r="F152" s="275" t="s">
        <v>11</v>
      </c>
      <c r="G152" s="623" t="s">
        <v>519</v>
      </c>
      <c r="H152" s="617" t="s">
        <v>151</v>
      </c>
      <c r="I152" s="749" t="s">
        <v>825</v>
      </c>
      <c r="J152" s="594" t="s">
        <v>420</v>
      </c>
      <c r="K152" s="594"/>
      <c r="L152" s="594">
        <v>25</v>
      </c>
      <c r="M152" s="594"/>
      <c r="N152" s="595">
        <f t="shared" si="2"/>
        <v>25</v>
      </c>
    </row>
    <row r="153" spans="1:14">
      <c r="A153" s="619" t="s">
        <v>424</v>
      </c>
      <c r="B153" s="614"/>
      <c r="C153" s="614"/>
      <c r="D153" s="275">
        <v>2012</v>
      </c>
      <c r="E153" s="275" t="s">
        <v>22</v>
      </c>
      <c r="F153" s="275" t="s">
        <v>11</v>
      </c>
      <c r="G153" s="623" t="s">
        <v>519</v>
      </c>
      <c r="H153" s="617" t="s">
        <v>151</v>
      </c>
      <c r="I153" s="749" t="s">
        <v>825</v>
      </c>
      <c r="J153" s="594" t="s">
        <v>504</v>
      </c>
      <c r="K153" s="594"/>
      <c r="L153" s="594">
        <v>10375</v>
      </c>
      <c r="M153" s="594">
        <v>6566</v>
      </c>
      <c r="N153" s="595">
        <f t="shared" si="2"/>
        <v>16941</v>
      </c>
    </row>
    <row r="154" spans="1:14">
      <c r="A154" s="618" t="s">
        <v>424</v>
      </c>
      <c r="B154" s="275"/>
      <c r="C154" s="275"/>
      <c r="D154" s="275">
        <v>2012</v>
      </c>
      <c r="E154" s="734" t="s">
        <v>24</v>
      </c>
      <c r="F154" s="275" t="s">
        <v>11</v>
      </c>
      <c r="G154" s="624" t="s">
        <v>431</v>
      </c>
      <c r="H154" s="617" t="s">
        <v>151</v>
      </c>
      <c r="I154" s="749" t="s">
        <v>825</v>
      </c>
      <c r="J154" s="594" t="s">
        <v>435</v>
      </c>
      <c r="K154" s="594"/>
      <c r="L154" s="594">
        <v>198</v>
      </c>
      <c r="M154" s="594">
        <v>94</v>
      </c>
      <c r="N154" s="595">
        <f t="shared" si="2"/>
        <v>292</v>
      </c>
    </row>
    <row r="155" spans="1:14">
      <c r="A155" s="618" t="s">
        <v>424</v>
      </c>
      <c r="B155" s="275"/>
      <c r="C155" s="275"/>
      <c r="D155" s="275">
        <v>2012</v>
      </c>
      <c r="E155" s="734" t="s">
        <v>24</v>
      </c>
      <c r="F155" s="275" t="s">
        <v>11</v>
      </c>
      <c r="G155" s="624" t="s">
        <v>431</v>
      </c>
      <c r="H155" s="617" t="s">
        <v>151</v>
      </c>
      <c r="I155" s="749" t="s">
        <v>825</v>
      </c>
      <c r="J155" s="594" t="s">
        <v>436</v>
      </c>
      <c r="K155" s="594"/>
      <c r="L155" s="594">
        <v>1287</v>
      </c>
      <c r="M155" s="594">
        <v>518</v>
      </c>
      <c r="N155" s="595">
        <f t="shared" si="2"/>
        <v>1805</v>
      </c>
    </row>
    <row r="156" spans="1:14">
      <c r="A156" s="619" t="s">
        <v>424</v>
      </c>
      <c r="B156" s="614"/>
      <c r="C156" s="614"/>
      <c r="D156" s="275">
        <v>2012</v>
      </c>
      <c r="E156" s="734" t="s">
        <v>24</v>
      </c>
      <c r="F156" s="275" t="s">
        <v>11</v>
      </c>
      <c r="G156" s="624" t="s">
        <v>431</v>
      </c>
      <c r="H156" s="617" t="s">
        <v>151</v>
      </c>
      <c r="I156" s="749" t="s">
        <v>825</v>
      </c>
      <c r="J156" s="594" t="s">
        <v>446</v>
      </c>
      <c r="K156" s="594"/>
      <c r="L156" s="594">
        <v>88</v>
      </c>
      <c r="M156" s="594">
        <v>26</v>
      </c>
      <c r="N156" s="595">
        <f t="shared" si="2"/>
        <v>114</v>
      </c>
    </row>
    <row r="157" spans="1:14">
      <c r="A157" s="618" t="s">
        <v>424</v>
      </c>
      <c r="B157" s="275"/>
      <c r="C157" s="275"/>
      <c r="D157" s="275">
        <v>2012</v>
      </c>
      <c r="E157" s="734" t="s">
        <v>24</v>
      </c>
      <c r="F157" s="275" t="s">
        <v>11</v>
      </c>
      <c r="G157" s="624" t="s">
        <v>431</v>
      </c>
      <c r="H157" s="617" t="s">
        <v>151</v>
      </c>
      <c r="I157" s="749" t="s">
        <v>825</v>
      </c>
      <c r="J157" s="594" t="s">
        <v>447</v>
      </c>
      <c r="K157" s="594"/>
      <c r="L157" s="594">
        <v>2</v>
      </c>
      <c r="M157" s="594"/>
      <c r="N157" s="595">
        <f t="shared" si="2"/>
        <v>2</v>
      </c>
    </row>
    <row r="158" spans="1:14">
      <c r="A158" s="618" t="s">
        <v>424</v>
      </c>
      <c r="B158" s="275"/>
      <c r="C158" s="275"/>
      <c r="D158" s="275">
        <v>2012</v>
      </c>
      <c r="E158" s="734" t="s">
        <v>24</v>
      </c>
      <c r="F158" s="275" t="s">
        <v>11</v>
      </c>
      <c r="G158" s="624" t="s">
        <v>431</v>
      </c>
      <c r="H158" s="617" t="s">
        <v>151</v>
      </c>
      <c r="I158" s="749" t="s">
        <v>825</v>
      </c>
      <c r="J158" s="594" t="s">
        <v>524</v>
      </c>
      <c r="K158" s="594"/>
      <c r="L158" s="594">
        <v>2389</v>
      </c>
      <c r="M158" s="594">
        <v>2598</v>
      </c>
      <c r="N158" s="595">
        <f t="shared" si="2"/>
        <v>4987</v>
      </c>
    </row>
    <row r="159" spans="1:14">
      <c r="A159" s="619" t="s">
        <v>424</v>
      </c>
      <c r="B159" s="614"/>
      <c r="C159" s="614"/>
      <c r="D159" s="275">
        <v>2012</v>
      </c>
      <c r="E159" s="734" t="s">
        <v>24</v>
      </c>
      <c r="F159" s="275" t="s">
        <v>11</v>
      </c>
      <c r="G159" s="624" t="s">
        <v>431</v>
      </c>
      <c r="H159" s="617" t="s">
        <v>151</v>
      </c>
      <c r="I159" s="749" t="s">
        <v>825</v>
      </c>
      <c r="J159" s="594" t="s">
        <v>461</v>
      </c>
      <c r="K159" s="594"/>
      <c r="L159" s="594">
        <v>553</v>
      </c>
      <c r="M159" s="594">
        <v>574</v>
      </c>
      <c r="N159" s="595">
        <f t="shared" si="2"/>
        <v>1127</v>
      </c>
    </row>
    <row r="160" spans="1:14">
      <c r="A160" s="619" t="s">
        <v>424</v>
      </c>
      <c r="B160" s="614"/>
      <c r="C160" s="614"/>
      <c r="D160" s="275">
        <v>2012</v>
      </c>
      <c r="E160" s="734" t="s">
        <v>24</v>
      </c>
      <c r="F160" s="275" t="s">
        <v>11</v>
      </c>
      <c r="G160" s="624" t="s">
        <v>467</v>
      </c>
      <c r="H160" s="617" t="s">
        <v>151</v>
      </c>
      <c r="I160" s="749" t="s">
        <v>825</v>
      </c>
      <c r="J160" s="594" t="s">
        <v>436</v>
      </c>
      <c r="K160" s="594"/>
      <c r="L160" s="594">
        <v>1</v>
      </c>
      <c r="M160" s="594">
        <v>2</v>
      </c>
      <c r="N160" s="595">
        <f t="shared" si="2"/>
        <v>3</v>
      </c>
    </row>
    <row r="161" spans="1:14">
      <c r="A161" s="618" t="s">
        <v>424</v>
      </c>
      <c r="B161" s="275"/>
      <c r="C161" s="275"/>
      <c r="D161" s="275">
        <v>2012</v>
      </c>
      <c r="E161" s="734" t="s">
        <v>24</v>
      </c>
      <c r="F161" s="275" t="s">
        <v>11</v>
      </c>
      <c r="G161" s="624" t="s">
        <v>467</v>
      </c>
      <c r="H161" s="617" t="s">
        <v>151</v>
      </c>
      <c r="I161" s="749" t="s">
        <v>825</v>
      </c>
      <c r="J161" s="594" t="s">
        <v>524</v>
      </c>
      <c r="K161" s="594"/>
      <c r="L161" s="594">
        <v>492</v>
      </c>
      <c r="M161" s="594">
        <v>3248</v>
      </c>
      <c r="N161" s="595">
        <f t="shared" si="2"/>
        <v>3740</v>
      </c>
    </row>
    <row r="162" spans="1:14">
      <c r="A162" s="618" t="s">
        <v>424</v>
      </c>
      <c r="B162" s="275"/>
      <c r="C162" s="275"/>
      <c r="D162" s="275">
        <v>2012</v>
      </c>
      <c r="E162" s="734" t="s">
        <v>24</v>
      </c>
      <c r="F162" s="275" t="s">
        <v>11</v>
      </c>
      <c r="G162" s="624" t="s">
        <v>467</v>
      </c>
      <c r="H162" s="617" t="s">
        <v>151</v>
      </c>
      <c r="I162" s="749" t="s">
        <v>825</v>
      </c>
      <c r="J162" s="594" t="s">
        <v>452</v>
      </c>
      <c r="K162" s="594"/>
      <c r="L162" s="594">
        <v>6</v>
      </c>
      <c r="M162" s="594"/>
      <c r="N162" s="595">
        <f t="shared" si="2"/>
        <v>6</v>
      </c>
    </row>
    <row r="163" spans="1:14">
      <c r="A163" s="619" t="s">
        <v>424</v>
      </c>
      <c r="B163" s="614"/>
      <c r="C163" s="614"/>
      <c r="D163" s="275">
        <v>2012</v>
      </c>
      <c r="E163" s="734" t="s">
        <v>24</v>
      </c>
      <c r="F163" s="275" t="s">
        <v>11</v>
      </c>
      <c r="G163" s="624" t="s">
        <v>467</v>
      </c>
      <c r="H163" s="617" t="s">
        <v>151</v>
      </c>
      <c r="I163" s="749" t="s">
        <v>825</v>
      </c>
      <c r="J163" s="594" t="s">
        <v>461</v>
      </c>
      <c r="K163" s="594"/>
      <c r="L163" s="594">
        <v>3</v>
      </c>
      <c r="M163" s="594"/>
      <c r="N163" s="595">
        <f t="shared" si="2"/>
        <v>3</v>
      </c>
    </row>
    <row r="164" spans="1:14">
      <c r="A164" s="618" t="s">
        <v>424</v>
      </c>
      <c r="B164" s="275"/>
      <c r="C164" s="275"/>
      <c r="D164" s="275">
        <v>2012</v>
      </c>
      <c r="E164" s="734" t="s">
        <v>24</v>
      </c>
      <c r="F164" s="275" t="s">
        <v>11</v>
      </c>
      <c r="G164" s="624" t="s">
        <v>477</v>
      </c>
      <c r="H164" s="617" t="s">
        <v>151</v>
      </c>
      <c r="I164" s="749" t="s">
        <v>825</v>
      </c>
      <c r="J164" s="594" t="s">
        <v>436</v>
      </c>
      <c r="K164" s="594"/>
      <c r="L164" s="594">
        <v>1642</v>
      </c>
      <c r="M164" s="594">
        <v>226</v>
      </c>
      <c r="N164" s="595">
        <f t="shared" si="2"/>
        <v>1868</v>
      </c>
    </row>
    <row r="165" spans="1:14">
      <c r="A165" s="619" t="s">
        <v>424</v>
      </c>
      <c r="B165" s="614"/>
      <c r="C165" s="614"/>
      <c r="D165" s="275">
        <v>2012</v>
      </c>
      <c r="E165" s="734" t="s">
        <v>24</v>
      </c>
      <c r="F165" s="275" t="s">
        <v>11</v>
      </c>
      <c r="G165" s="624" t="s">
        <v>477</v>
      </c>
      <c r="H165" s="617" t="s">
        <v>151</v>
      </c>
      <c r="I165" s="749" t="s">
        <v>825</v>
      </c>
      <c r="J165" s="594" t="s">
        <v>434</v>
      </c>
      <c r="K165" s="594"/>
      <c r="L165" s="594">
        <v>44</v>
      </c>
      <c r="M165" s="594"/>
      <c r="N165" s="595">
        <f t="shared" si="2"/>
        <v>44</v>
      </c>
    </row>
    <row r="166" spans="1:14">
      <c r="A166" s="618" t="s">
        <v>424</v>
      </c>
      <c r="B166" s="275"/>
      <c r="C166" s="275"/>
      <c r="D166" s="275">
        <v>2012</v>
      </c>
      <c r="E166" s="734" t="s">
        <v>24</v>
      </c>
      <c r="F166" s="275" t="s">
        <v>11</v>
      </c>
      <c r="G166" s="624" t="s">
        <v>477</v>
      </c>
      <c r="H166" s="617" t="s">
        <v>151</v>
      </c>
      <c r="I166" s="749" t="s">
        <v>825</v>
      </c>
      <c r="J166" s="594" t="s">
        <v>446</v>
      </c>
      <c r="K166" s="594"/>
      <c r="L166" s="594">
        <v>4</v>
      </c>
      <c r="M166" s="594">
        <v>6</v>
      </c>
      <c r="N166" s="595">
        <f t="shared" si="2"/>
        <v>10</v>
      </c>
    </row>
    <row r="167" spans="1:14">
      <c r="A167" s="618" t="s">
        <v>424</v>
      </c>
      <c r="B167" s="275"/>
      <c r="C167" s="275"/>
      <c r="D167" s="275">
        <v>2012</v>
      </c>
      <c r="E167" s="734" t="s">
        <v>24</v>
      </c>
      <c r="F167" s="275" t="s">
        <v>11</v>
      </c>
      <c r="G167" s="624" t="s">
        <v>477</v>
      </c>
      <c r="H167" s="617" t="s">
        <v>151</v>
      </c>
      <c r="I167" s="749" t="s">
        <v>825</v>
      </c>
      <c r="J167" s="594" t="s">
        <v>550</v>
      </c>
      <c r="K167" s="594"/>
      <c r="L167" s="594">
        <v>137</v>
      </c>
      <c r="M167" s="594">
        <v>19</v>
      </c>
      <c r="N167" s="595">
        <f t="shared" si="2"/>
        <v>156</v>
      </c>
    </row>
    <row r="168" spans="1:14">
      <c r="A168" s="619" t="s">
        <v>424</v>
      </c>
      <c r="B168" s="614"/>
      <c r="C168" s="614"/>
      <c r="D168" s="275">
        <v>2012</v>
      </c>
      <c r="E168" s="734" t="s">
        <v>24</v>
      </c>
      <c r="F168" s="275" t="s">
        <v>11</v>
      </c>
      <c r="G168" s="624" t="s">
        <v>477</v>
      </c>
      <c r="H168" s="617" t="s">
        <v>151</v>
      </c>
      <c r="I168" s="749" t="s">
        <v>825</v>
      </c>
      <c r="J168" s="594" t="s">
        <v>523</v>
      </c>
      <c r="K168" s="594"/>
      <c r="L168" s="594">
        <v>3752</v>
      </c>
      <c r="M168" s="594">
        <v>1469</v>
      </c>
      <c r="N168" s="595">
        <f t="shared" si="2"/>
        <v>5221</v>
      </c>
    </row>
    <row r="169" spans="1:14">
      <c r="A169" s="618" t="s">
        <v>424</v>
      </c>
      <c r="B169" s="275"/>
      <c r="C169" s="275"/>
      <c r="D169" s="275">
        <v>2012</v>
      </c>
      <c r="E169" s="734" t="s">
        <v>24</v>
      </c>
      <c r="F169" s="275" t="s">
        <v>11</v>
      </c>
      <c r="G169" s="624" t="s">
        <v>477</v>
      </c>
      <c r="H169" s="617" t="s">
        <v>151</v>
      </c>
      <c r="I169" s="749" t="s">
        <v>825</v>
      </c>
      <c r="J169" s="594" t="s">
        <v>460</v>
      </c>
      <c r="K169" s="594"/>
      <c r="L169" s="594">
        <v>827</v>
      </c>
      <c r="M169" s="594">
        <v>67</v>
      </c>
      <c r="N169" s="595">
        <f t="shared" si="2"/>
        <v>894</v>
      </c>
    </row>
    <row r="170" spans="1:14">
      <c r="A170" s="618" t="s">
        <v>424</v>
      </c>
      <c r="B170" s="275"/>
      <c r="C170" s="275"/>
      <c r="D170" s="275">
        <v>2012</v>
      </c>
      <c r="E170" s="734" t="s">
        <v>24</v>
      </c>
      <c r="F170" s="275" t="s">
        <v>11</v>
      </c>
      <c r="G170" s="624" t="s">
        <v>477</v>
      </c>
      <c r="H170" s="617" t="s">
        <v>151</v>
      </c>
      <c r="I170" s="749" t="s">
        <v>825</v>
      </c>
      <c r="J170" s="594" t="s">
        <v>484</v>
      </c>
      <c r="K170" s="594"/>
      <c r="L170" s="594"/>
      <c r="M170" s="594">
        <v>4</v>
      </c>
      <c r="N170" s="595">
        <f t="shared" si="2"/>
        <v>4</v>
      </c>
    </row>
    <row r="171" spans="1:14">
      <c r="A171" s="618" t="s">
        <v>424</v>
      </c>
      <c r="B171" s="275"/>
      <c r="C171" s="275"/>
      <c r="D171" s="275">
        <v>2012</v>
      </c>
      <c r="E171" s="734" t="s">
        <v>24</v>
      </c>
      <c r="F171" s="275" t="s">
        <v>11</v>
      </c>
      <c r="G171" s="624" t="s">
        <v>431</v>
      </c>
      <c r="H171" s="617" t="s">
        <v>1184</v>
      </c>
      <c r="I171" s="749" t="s">
        <v>140</v>
      </c>
      <c r="J171" s="594" t="s">
        <v>446</v>
      </c>
      <c r="K171" s="594"/>
      <c r="L171" s="594"/>
      <c r="M171" s="594">
        <v>36</v>
      </c>
      <c r="N171" s="595">
        <f t="shared" si="2"/>
        <v>36</v>
      </c>
    </row>
    <row r="172" spans="1:14">
      <c r="A172" s="619" t="s">
        <v>424</v>
      </c>
      <c r="B172" s="614"/>
      <c r="C172" s="614"/>
      <c r="D172" s="275">
        <v>2012</v>
      </c>
      <c r="E172" s="734" t="s">
        <v>24</v>
      </c>
      <c r="F172" s="275" t="s">
        <v>11</v>
      </c>
      <c r="G172" s="624" t="s">
        <v>477</v>
      </c>
      <c r="H172" s="617" t="s">
        <v>1184</v>
      </c>
      <c r="I172" s="749" t="s">
        <v>140</v>
      </c>
      <c r="J172" s="594" t="s">
        <v>446</v>
      </c>
      <c r="K172" s="594"/>
      <c r="L172" s="594"/>
      <c r="M172" s="594">
        <v>7</v>
      </c>
      <c r="N172" s="595">
        <f t="shared" si="2"/>
        <v>7</v>
      </c>
    </row>
    <row r="173" spans="1:14">
      <c r="A173" s="618" t="s">
        <v>424</v>
      </c>
      <c r="B173" s="275"/>
      <c r="C173" s="275"/>
      <c r="D173" s="275">
        <v>2012</v>
      </c>
      <c r="E173" s="734" t="s">
        <v>24</v>
      </c>
      <c r="F173" s="275" t="s">
        <v>11</v>
      </c>
      <c r="G173" s="624" t="s">
        <v>477</v>
      </c>
      <c r="H173" s="617" t="s">
        <v>1219</v>
      </c>
      <c r="I173" s="749" t="s">
        <v>140</v>
      </c>
      <c r="J173" s="594" t="s">
        <v>523</v>
      </c>
      <c r="K173" s="594"/>
      <c r="L173" s="594"/>
      <c r="M173" s="594">
        <v>108</v>
      </c>
      <c r="N173" s="595">
        <f t="shared" si="2"/>
        <v>108</v>
      </c>
    </row>
    <row r="174" spans="1:14">
      <c r="A174" s="618" t="s">
        <v>424</v>
      </c>
      <c r="B174" s="275"/>
      <c r="C174" s="275"/>
      <c r="D174" s="275">
        <v>2012</v>
      </c>
      <c r="E174" s="275" t="s">
        <v>22</v>
      </c>
      <c r="F174" s="275" t="s">
        <v>11</v>
      </c>
      <c r="G174" s="623" t="s">
        <v>486</v>
      </c>
      <c r="H174" s="616" t="s">
        <v>1159</v>
      </c>
      <c r="I174" s="599" t="s">
        <v>140</v>
      </c>
      <c r="J174" s="599" t="s">
        <v>457</v>
      </c>
      <c r="K174" s="599"/>
      <c r="L174" s="599">
        <v>130</v>
      </c>
      <c r="M174" s="599"/>
      <c r="N174" s="595">
        <f t="shared" si="2"/>
        <v>130</v>
      </c>
    </row>
    <row r="175" spans="1:14">
      <c r="A175" s="618" t="s">
        <v>424</v>
      </c>
      <c r="B175" s="275"/>
      <c r="C175" s="275"/>
      <c r="D175" s="275">
        <v>2012</v>
      </c>
      <c r="E175" s="275" t="s">
        <v>22</v>
      </c>
      <c r="F175" s="275" t="s">
        <v>11</v>
      </c>
      <c r="G175" s="623" t="s">
        <v>519</v>
      </c>
      <c r="H175" s="617" t="s">
        <v>1159</v>
      </c>
      <c r="I175" s="749" t="s">
        <v>140</v>
      </c>
      <c r="J175" s="594" t="s">
        <v>521</v>
      </c>
      <c r="K175" s="594"/>
      <c r="L175" s="594">
        <v>1</v>
      </c>
      <c r="M175" s="594"/>
      <c r="N175" s="595">
        <f t="shared" si="2"/>
        <v>1</v>
      </c>
    </row>
    <row r="176" spans="1:14">
      <c r="A176" s="618" t="s">
        <v>424</v>
      </c>
      <c r="B176" s="275"/>
      <c r="C176" s="275"/>
      <c r="D176" s="275">
        <v>2012</v>
      </c>
      <c r="E176" s="734" t="s">
        <v>24</v>
      </c>
      <c r="F176" s="275" t="s">
        <v>11</v>
      </c>
      <c r="G176" s="624" t="s">
        <v>477</v>
      </c>
      <c r="H176" s="617" t="s">
        <v>1159</v>
      </c>
      <c r="I176" s="749" t="s">
        <v>140</v>
      </c>
      <c r="J176" s="594" t="s">
        <v>484</v>
      </c>
      <c r="K176" s="594"/>
      <c r="L176" s="594"/>
      <c r="M176" s="594">
        <v>1</v>
      </c>
      <c r="N176" s="595">
        <f t="shared" si="2"/>
        <v>1</v>
      </c>
    </row>
    <row r="177" spans="1:14">
      <c r="A177" s="618" t="s">
        <v>424</v>
      </c>
      <c r="B177" s="275"/>
      <c r="C177" s="275"/>
      <c r="D177" s="275">
        <v>2012</v>
      </c>
      <c r="E177" s="275" t="s">
        <v>22</v>
      </c>
      <c r="F177" s="275" t="s">
        <v>11</v>
      </c>
      <c r="G177" s="623" t="s">
        <v>486</v>
      </c>
      <c r="H177" s="616" t="s">
        <v>1160</v>
      </c>
      <c r="I177" s="599" t="s">
        <v>140</v>
      </c>
      <c r="J177" s="599" t="s">
        <v>504</v>
      </c>
      <c r="K177" s="599"/>
      <c r="L177" s="599">
        <v>1</v>
      </c>
      <c r="M177" s="599">
        <v>1</v>
      </c>
      <c r="N177" s="595">
        <f t="shared" si="2"/>
        <v>2</v>
      </c>
    </row>
    <row r="178" spans="1:14">
      <c r="A178" s="618" t="s">
        <v>424</v>
      </c>
      <c r="B178" s="275"/>
      <c r="C178" s="275"/>
      <c r="D178" s="275">
        <v>2012</v>
      </c>
      <c r="E178" s="734" t="s">
        <v>24</v>
      </c>
      <c r="F178" s="275" t="s">
        <v>11</v>
      </c>
      <c r="G178" s="624" t="s">
        <v>431</v>
      </c>
      <c r="H178" s="617" t="s">
        <v>1160</v>
      </c>
      <c r="I178" s="749" t="s">
        <v>576</v>
      </c>
      <c r="J178" s="594" t="s">
        <v>436</v>
      </c>
      <c r="K178" s="594"/>
      <c r="L178" s="594">
        <v>2</v>
      </c>
      <c r="M178" s="594"/>
      <c r="N178" s="595">
        <f t="shared" si="2"/>
        <v>2</v>
      </c>
    </row>
    <row r="179" spans="1:14">
      <c r="A179" s="619" t="s">
        <v>424</v>
      </c>
      <c r="B179" s="614"/>
      <c r="C179" s="614"/>
      <c r="D179" s="275">
        <v>2012</v>
      </c>
      <c r="E179" s="734" t="s">
        <v>24</v>
      </c>
      <c r="F179" s="275" t="s">
        <v>11</v>
      </c>
      <c r="G179" s="624" t="s">
        <v>431</v>
      </c>
      <c r="H179" s="617" t="s">
        <v>1160</v>
      </c>
      <c r="I179" s="749" t="s">
        <v>576</v>
      </c>
      <c r="J179" s="594" t="s">
        <v>446</v>
      </c>
      <c r="K179" s="594"/>
      <c r="L179" s="594">
        <v>174</v>
      </c>
      <c r="M179" s="594">
        <v>766</v>
      </c>
      <c r="N179" s="595">
        <f t="shared" si="2"/>
        <v>940</v>
      </c>
    </row>
    <row r="180" spans="1:14">
      <c r="A180" s="618" t="s">
        <v>424</v>
      </c>
      <c r="B180" s="275"/>
      <c r="C180" s="275"/>
      <c r="D180" s="275">
        <v>2012</v>
      </c>
      <c r="E180" s="734" t="s">
        <v>24</v>
      </c>
      <c r="F180" s="275" t="s">
        <v>11</v>
      </c>
      <c r="G180" s="624" t="s">
        <v>431</v>
      </c>
      <c r="H180" s="617" t="s">
        <v>1160</v>
      </c>
      <c r="I180" s="749" t="s">
        <v>576</v>
      </c>
      <c r="J180" s="594" t="s">
        <v>524</v>
      </c>
      <c r="K180" s="594"/>
      <c r="L180" s="594">
        <v>1907</v>
      </c>
      <c r="M180" s="594">
        <v>609</v>
      </c>
      <c r="N180" s="595">
        <f t="shared" si="2"/>
        <v>2516</v>
      </c>
    </row>
    <row r="181" spans="1:14">
      <c r="A181" s="618" t="s">
        <v>424</v>
      </c>
      <c r="B181" s="275"/>
      <c r="C181" s="275"/>
      <c r="D181" s="275">
        <v>2012</v>
      </c>
      <c r="E181" s="734" t="s">
        <v>24</v>
      </c>
      <c r="F181" s="275" t="s">
        <v>11</v>
      </c>
      <c r="G181" s="624" t="s">
        <v>431</v>
      </c>
      <c r="H181" s="617" t="s">
        <v>1160</v>
      </c>
      <c r="I181" s="749" t="s">
        <v>576</v>
      </c>
      <c r="J181" s="594" t="s">
        <v>461</v>
      </c>
      <c r="K181" s="594"/>
      <c r="L181" s="594">
        <v>280</v>
      </c>
      <c r="M181" s="594">
        <v>53</v>
      </c>
      <c r="N181" s="595">
        <f t="shared" si="2"/>
        <v>333</v>
      </c>
    </row>
    <row r="182" spans="1:14">
      <c r="A182" s="618" t="s">
        <v>424</v>
      </c>
      <c r="B182" s="275"/>
      <c r="C182" s="275"/>
      <c r="D182" s="275">
        <v>2012</v>
      </c>
      <c r="E182" s="734" t="s">
        <v>24</v>
      </c>
      <c r="F182" s="275" t="s">
        <v>11</v>
      </c>
      <c r="G182" s="624" t="s">
        <v>467</v>
      </c>
      <c r="H182" s="617" t="s">
        <v>1160</v>
      </c>
      <c r="I182" s="749" t="s">
        <v>576</v>
      </c>
      <c r="J182" s="594" t="s">
        <v>524</v>
      </c>
      <c r="K182" s="594"/>
      <c r="L182" s="594">
        <v>148</v>
      </c>
      <c r="M182" s="594">
        <v>258</v>
      </c>
      <c r="N182" s="595">
        <f t="shared" si="2"/>
        <v>406</v>
      </c>
    </row>
    <row r="183" spans="1:14">
      <c r="A183" s="619" t="s">
        <v>424</v>
      </c>
      <c r="B183" s="614"/>
      <c r="C183" s="614"/>
      <c r="D183" s="275">
        <v>2012</v>
      </c>
      <c r="E183" s="734" t="s">
        <v>24</v>
      </c>
      <c r="F183" s="275" t="s">
        <v>11</v>
      </c>
      <c r="G183" s="624" t="s">
        <v>477</v>
      </c>
      <c r="H183" s="617" t="s">
        <v>1160</v>
      </c>
      <c r="I183" s="749" t="s">
        <v>576</v>
      </c>
      <c r="J183" s="594" t="s">
        <v>436</v>
      </c>
      <c r="K183" s="594"/>
      <c r="L183" s="594">
        <v>23</v>
      </c>
      <c r="M183" s="594">
        <v>1</v>
      </c>
      <c r="N183" s="595">
        <f t="shared" si="2"/>
        <v>24</v>
      </c>
    </row>
    <row r="184" spans="1:14">
      <c r="A184" s="618" t="s">
        <v>424</v>
      </c>
      <c r="B184" s="275"/>
      <c r="C184" s="275"/>
      <c r="D184" s="275">
        <v>2012</v>
      </c>
      <c r="E184" s="734" t="s">
        <v>24</v>
      </c>
      <c r="F184" s="275" t="s">
        <v>11</v>
      </c>
      <c r="G184" s="624" t="s">
        <v>477</v>
      </c>
      <c r="H184" s="617" t="s">
        <v>1160</v>
      </c>
      <c r="I184" s="749" t="s">
        <v>576</v>
      </c>
      <c r="J184" s="594" t="s">
        <v>446</v>
      </c>
      <c r="K184" s="594"/>
      <c r="L184" s="594">
        <v>6</v>
      </c>
      <c r="M184" s="594">
        <v>220</v>
      </c>
      <c r="N184" s="595">
        <f t="shared" si="2"/>
        <v>226</v>
      </c>
    </row>
    <row r="185" spans="1:14">
      <c r="A185" s="618" t="s">
        <v>424</v>
      </c>
      <c r="B185" s="275"/>
      <c r="C185" s="275"/>
      <c r="D185" s="275">
        <v>2012</v>
      </c>
      <c r="E185" s="734" t="s">
        <v>24</v>
      </c>
      <c r="F185" s="275" t="s">
        <v>11</v>
      </c>
      <c r="G185" s="624" t="s">
        <v>477</v>
      </c>
      <c r="H185" s="617" t="s">
        <v>1160</v>
      </c>
      <c r="I185" s="749" t="s">
        <v>576</v>
      </c>
      <c r="J185" s="594" t="s">
        <v>480</v>
      </c>
      <c r="K185" s="594"/>
      <c r="L185" s="594">
        <v>1</v>
      </c>
      <c r="M185" s="594"/>
      <c r="N185" s="595">
        <f t="shared" si="2"/>
        <v>1</v>
      </c>
    </row>
    <row r="186" spans="1:14">
      <c r="A186" s="619" t="s">
        <v>424</v>
      </c>
      <c r="B186" s="614"/>
      <c r="C186" s="614"/>
      <c r="D186" s="275">
        <v>2012</v>
      </c>
      <c r="E186" s="734" t="s">
        <v>24</v>
      </c>
      <c r="F186" s="275" t="s">
        <v>11</v>
      </c>
      <c r="G186" s="624" t="s">
        <v>477</v>
      </c>
      <c r="H186" s="617" t="s">
        <v>1160</v>
      </c>
      <c r="I186" s="749" t="s">
        <v>576</v>
      </c>
      <c r="J186" s="594" t="s">
        <v>550</v>
      </c>
      <c r="K186" s="594"/>
      <c r="L186" s="594">
        <v>97</v>
      </c>
      <c r="M186" s="594">
        <v>6</v>
      </c>
      <c r="N186" s="595">
        <f t="shared" si="2"/>
        <v>103</v>
      </c>
    </row>
    <row r="187" spans="1:14">
      <c r="A187" s="618" t="s">
        <v>424</v>
      </c>
      <c r="B187" s="275"/>
      <c r="C187" s="275"/>
      <c r="D187" s="275">
        <v>2012</v>
      </c>
      <c r="E187" s="734" t="s">
        <v>24</v>
      </c>
      <c r="F187" s="275" t="s">
        <v>11</v>
      </c>
      <c r="G187" s="624" t="s">
        <v>477</v>
      </c>
      <c r="H187" s="617" t="s">
        <v>1160</v>
      </c>
      <c r="I187" s="749" t="s">
        <v>576</v>
      </c>
      <c r="J187" s="594" t="s">
        <v>523</v>
      </c>
      <c r="K187" s="594"/>
      <c r="L187" s="594">
        <v>1487</v>
      </c>
      <c r="M187" s="594">
        <v>579</v>
      </c>
      <c r="N187" s="595">
        <f t="shared" si="2"/>
        <v>2066</v>
      </c>
    </row>
    <row r="188" spans="1:14">
      <c r="A188" s="618" t="s">
        <v>424</v>
      </c>
      <c r="B188" s="275"/>
      <c r="C188" s="275"/>
      <c r="D188" s="275">
        <v>2012</v>
      </c>
      <c r="E188" s="734" t="s">
        <v>24</v>
      </c>
      <c r="F188" s="275" t="s">
        <v>11</v>
      </c>
      <c r="G188" s="624" t="s">
        <v>477</v>
      </c>
      <c r="H188" s="617" t="s">
        <v>1160</v>
      </c>
      <c r="I188" s="749" t="s">
        <v>576</v>
      </c>
      <c r="J188" s="594" t="s">
        <v>460</v>
      </c>
      <c r="K188" s="594"/>
      <c r="L188" s="594">
        <v>36</v>
      </c>
      <c r="M188" s="594"/>
      <c r="N188" s="595">
        <f t="shared" si="2"/>
        <v>36</v>
      </c>
    </row>
    <row r="189" spans="1:14">
      <c r="A189" s="618" t="s">
        <v>424</v>
      </c>
      <c r="B189" s="275"/>
      <c r="C189" s="275"/>
      <c r="D189" s="275">
        <v>2012</v>
      </c>
      <c r="E189" s="734" t="s">
        <v>24</v>
      </c>
      <c r="F189" s="275" t="s">
        <v>11</v>
      </c>
      <c r="G189" s="624" t="s">
        <v>467</v>
      </c>
      <c r="H189" s="617" t="s">
        <v>1213</v>
      </c>
      <c r="I189" s="749" t="s">
        <v>140</v>
      </c>
      <c r="J189" s="594" t="s">
        <v>524</v>
      </c>
      <c r="K189" s="594"/>
      <c r="L189" s="594"/>
      <c r="M189" s="594">
        <v>4</v>
      </c>
      <c r="N189" s="595">
        <f t="shared" si="2"/>
        <v>4</v>
      </c>
    </row>
    <row r="190" spans="1:14">
      <c r="A190" s="619" t="s">
        <v>424</v>
      </c>
      <c r="B190" s="614"/>
      <c r="C190" s="614"/>
      <c r="D190" s="275">
        <v>2012</v>
      </c>
      <c r="E190" s="734" t="s">
        <v>24</v>
      </c>
      <c r="F190" s="275" t="s">
        <v>11</v>
      </c>
      <c r="G190" s="624" t="s">
        <v>477</v>
      </c>
      <c r="H190" s="617" t="s">
        <v>1220</v>
      </c>
      <c r="I190" s="749" t="s">
        <v>140</v>
      </c>
      <c r="J190" s="594" t="s">
        <v>484</v>
      </c>
      <c r="K190" s="594"/>
      <c r="L190" s="594"/>
      <c r="M190" s="594">
        <v>17</v>
      </c>
      <c r="N190" s="595">
        <f t="shared" si="2"/>
        <v>17</v>
      </c>
    </row>
    <row r="191" spans="1:14">
      <c r="A191" s="618" t="s">
        <v>424</v>
      </c>
      <c r="B191" s="275"/>
      <c r="C191" s="275"/>
      <c r="D191" s="275">
        <v>2012</v>
      </c>
      <c r="E191" s="734" t="s">
        <v>24</v>
      </c>
      <c r="F191" s="275" t="s">
        <v>11</v>
      </c>
      <c r="G191" s="624" t="s">
        <v>477</v>
      </c>
      <c r="H191" s="617" t="s">
        <v>1221</v>
      </c>
      <c r="I191" s="749" t="s">
        <v>140</v>
      </c>
      <c r="J191" s="594" t="s">
        <v>447</v>
      </c>
      <c r="K191" s="594"/>
      <c r="L191" s="594">
        <v>26</v>
      </c>
      <c r="M191" s="594"/>
      <c r="N191" s="595">
        <f t="shared" si="2"/>
        <v>26</v>
      </c>
    </row>
    <row r="192" spans="1:14">
      <c r="A192" s="619" t="s">
        <v>424</v>
      </c>
      <c r="B192" s="614"/>
      <c r="C192" s="614"/>
      <c r="D192" s="275">
        <v>2012</v>
      </c>
      <c r="E192" s="275" t="s">
        <v>22</v>
      </c>
      <c r="F192" s="275" t="s">
        <v>11</v>
      </c>
      <c r="G192" s="623" t="s">
        <v>486</v>
      </c>
      <c r="H192" s="616" t="s">
        <v>1161</v>
      </c>
      <c r="I192" s="599" t="s">
        <v>140</v>
      </c>
      <c r="J192" s="599" t="s">
        <v>504</v>
      </c>
      <c r="K192" s="599"/>
      <c r="L192" s="599"/>
      <c r="M192" s="599">
        <v>178</v>
      </c>
      <c r="N192" s="595">
        <f t="shared" si="2"/>
        <v>178</v>
      </c>
    </row>
    <row r="193" spans="1:14">
      <c r="A193" s="619" t="s">
        <v>424</v>
      </c>
      <c r="B193" s="614"/>
      <c r="C193" s="614"/>
      <c r="D193" s="275">
        <v>2012</v>
      </c>
      <c r="E193" s="734" t="s">
        <v>24</v>
      </c>
      <c r="F193" s="275" t="s">
        <v>11</v>
      </c>
      <c r="G193" s="624" t="s">
        <v>431</v>
      </c>
      <c r="H193" s="617" t="s">
        <v>1161</v>
      </c>
      <c r="I193" s="749" t="s">
        <v>140</v>
      </c>
      <c r="J193" s="594" t="s">
        <v>436</v>
      </c>
      <c r="K193" s="594"/>
      <c r="L193" s="594"/>
      <c r="M193" s="594">
        <v>2</v>
      </c>
      <c r="N193" s="595">
        <f t="shared" si="2"/>
        <v>2</v>
      </c>
    </row>
    <row r="194" spans="1:14">
      <c r="A194" s="618" t="s">
        <v>424</v>
      </c>
      <c r="B194" s="275"/>
      <c r="C194" s="275"/>
      <c r="D194" s="275">
        <v>2012</v>
      </c>
      <c r="E194" s="734" t="s">
        <v>24</v>
      </c>
      <c r="F194" s="275" t="s">
        <v>11</v>
      </c>
      <c r="G194" s="624" t="s">
        <v>431</v>
      </c>
      <c r="H194" s="617" t="s">
        <v>1161</v>
      </c>
      <c r="I194" s="749" t="s">
        <v>140</v>
      </c>
      <c r="J194" s="594" t="s">
        <v>446</v>
      </c>
      <c r="K194" s="594"/>
      <c r="L194" s="594"/>
      <c r="M194" s="594">
        <v>197</v>
      </c>
      <c r="N194" s="595">
        <f t="shared" si="2"/>
        <v>197</v>
      </c>
    </row>
    <row r="195" spans="1:14">
      <c r="A195" s="618" t="s">
        <v>424</v>
      </c>
      <c r="B195" s="275"/>
      <c r="C195" s="275"/>
      <c r="D195" s="275">
        <v>2012</v>
      </c>
      <c r="E195" s="734" t="s">
        <v>24</v>
      </c>
      <c r="F195" s="275" t="s">
        <v>11</v>
      </c>
      <c r="G195" s="624" t="s">
        <v>431</v>
      </c>
      <c r="H195" s="617" t="s">
        <v>1161</v>
      </c>
      <c r="I195" s="749" t="s">
        <v>140</v>
      </c>
      <c r="J195" s="594" t="s">
        <v>524</v>
      </c>
      <c r="K195" s="594"/>
      <c r="L195" s="594"/>
      <c r="M195" s="594">
        <v>1087</v>
      </c>
      <c r="N195" s="595">
        <f t="shared" si="2"/>
        <v>1087</v>
      </c>
    </row>
    <row r="196" spans="1:14">
      <c r="A196" s="619" t="s">
        <v>424</v>
      </c>
      <c r="B196" s="614"/>
      <c r="C196" s="614"/>
      <c r="D196" s="275">
        <v>2012</v>
      </c>
      <c r="E196" s="734" t="s">
        <v>24</v>
      </c>
      <c r="F196" s="275" t="s">
        <v>11</v>
      </c>
      <c r="G196" s="624" t="s">
        <v>431</v>
      </c>
      <c r="H196" s="617" t="s">
        <v>1161</v>
      </c>
      <c r="I196" s="749" t="s">
        <v>140</v>
      </c>
      <c r="J196" s="594" t="s">
        <v>461</v>
      </c>
      <c r="K196" s="594"/>
      <c r="L196" s="594"/>
      <c r="M196" s="594">
        <v>25</v>
      </c>
      <c r="N196" s="595">
        <f t="shared" si="2"/>
        <v>25</v>
      </c>
    </row>
    <row r="197" spans="1:14">
      <c r="A197" s="619" t="s">
        <v>424</v>
      </c>
      <c r="B197" s="614"/>
      <c r="C197" s="614"/>
      <c r="D197" s="275">
        <v>2012</v>
      </c>
      <c r="E197" s="734" t="s">
        <v>24</v>
      </c>
      <c r="F197" s="275" t="s">
        <v>11</v>
      </c>
      <c r="G197" s="624" t="s">
        <v>467</v>
      </c>
      <c r="H197" s="617" t="s">
        <v>1161</v>
      </c>
      <c r="I197" s="749" t="s">
        <v>140</v>
      </c>
      <c r="J197" s="594" t="s">
        <v>524</v>
      </c>
      <c r="K197" s="594"/>
      <c r="L197" s="594"/>
      <c r="M197" s="594">
        <v>664</v>
      </c>
      <c r="N197" s="595">
        <f t="shared" ref="N197:N260" si="3">L197+M197</f>
        <v>664</v>
      </c>
    </row>
    <row r="198" spans="1:14">
      <c r="A198" s="618" t="s">
        <v>424</v>
      </c>
      <c r="B198" s="275"/>
      <c r="C198" s="275"/>
      <c r="D198" s="275">
        <v>2012</v>
      </c>
      <c r="E198" s="734" t="s">
        <v>24</v>
      </c>
      <c r="F198" s="275" t="s">
        <v>11</v>
      </c>
      <c r="G198" s="624" t="s">
        <v>467</v>
      </c>
      <c r="H198" s="617" t="s">
        <v>1161</v>
      </c>
      <c r="I198" s="749" t="s">
        <v>140</v>
      </c>
      <c r="J198" s="594" t="s">
        <v>452</v>
      </c>
      <c r="K198" s="594"/>
      <c r="L198" s="594">
        <v>1</v>
      </c>
      <c r="M198" s="594"/>
      <c r="N198" s="595">
        <f t="shared" si="3"/>
        <v>1</v>
      </c>
    </row>
    <row r="199" spans="1:14">
      <c r="A199" s="618" t="s">
        <v>424</v>
      </c>
      <c r="B199" s="275"/>
      <c r="C199" s="275"/>
      <c r="D199" s="275">
        <v>2012</v>
      </c>
      <c r="E199" s="734" t="s">
        <v>24</v>
      </c>
      <c r="F199" s="275" t="s">
        <v>11</v>
      </c>
      <c r="G199" s="624" t="s">
        <v>477</v>
      </c>
      <c r="H199" s="617" t="s">
        <v>1161</v>
      </c>
      <c r="I199" s="749" t="s">
        <v>140</v>
      </c>
      <c r="J199" s="594" t="s">
        <v>446</v>
      </c>
      <c r="K199" s="594"/>
      <c r="L199" s="594"/>
      <c r="M199" s="594">
        <v>161</v>
      </c>
      <c r="N199" s="595">
        <f t="shared" si="3"/>
        <v>161</v>
      </c>
    </row>
    <row r="200" spans="1:14">
      <c r="A200" s="619" t="s">
        <v>424</v>
      </c>
      <c r="B200" s="614"/>
      <c r="C200" s="614"/>
      <c r="D200" s="275">
        <v>2012</v>
      </c>
      <c r="E200" s="734" t="s">
        <v>24</v>
      </c>
      <c r="F200" s="275" t="s">
        <v>11</v>
      </c>
      <c r="G200" s="624" t="s">
        <v>477</v>
      </c>
      <c r="H200" s="617" t="s">
        <v>1161</v>
      </c>
      <c r="I200" s="749" t="s">
        <v>140</v>
      </c>
      <c r="J200" s="594" t="s">
        <v>480</v>
      </c>
      <c r="K200" s="594"/>
      <c r="L200" s="594">
        <v>14</v>
      </c>
      <c r="M200" s="594"/>
      <c r="N200" s="595">
        <f t="shared" si="3"/>
        <v>14</v>
      </c>
    </row>
    <row r="201" spans="1:14">
      <c r="A201" s="618" t="s">
        <v>424</v>
      </c>
      <c r="B201" s="275"/>
      <c r="C201" s="275"/>
      <c r="D201" s="275">
        <v>2012</v>
      </c>
      <c r="E201" s="734" t="s">
        <v>24</v>
      </c>
      <c r="F201" s="275" t="s">
        <v>11</v>
      </c>
      <c r="G201" s="624" t="s">
        <v>477</v>
      </c>
      <c r="H201" s="617" t="s">
        <v>1161</v>
      </c>
      <c r="I201" s="749" t="s">
        <v>140</v>
      </c>
      <c r="J201" s="594" t="s">
        <v>550</v>
      </c>
      <c r="K201" s="594"/>
      <c r="L201" s="594"/>
      <c r="M201" s="594">
        <v>258</v>
      </c>
      <c r="N201" s="595">
        <f t="shared" si="3"/>
        <v>258</v>
      </c>
    </row>
    <row r="202" spans="1:14">
      <c r="A202" s="618" t="s">
        <v>424</v>
      </c>
      <c r="B202" s="275"/>
      <c r="C202" s="275"/>
      <c r="D202" s="275">
        <v>2012</v>
      </c>
      <c r="E202" s="734" t="s">
        <v>24</v>
      </c>
      <c r="F202" s="275" t="s">
        <v>11</v>
      </c>
      <c r="G202" s="624" t="s">
        <v>477</v>
      </c>
      <c r="H202" s="617" t="s">
        <v>1161</v>
      </c>
      <c r="I202" s="749" t="s">
        <v>140</v>
      </c>
      <c r="J202" s="594" t="s">
        <v>523</v>
      </c>
      <c r="K202" s="594"/>
      <c r="L202" s="594">
        <v>170</v>
      </c>
      <c r="M202" s="594">
        <v>246</v>
      </c>
      <c r="N202" s="595">
        <f t="shared" si="3"/>
        <v>416</v>
      </c>
    </row>
    <row r="203" spans="1:14">
      <c r="A203" s="618" t="s">
        <v>424</v>
      </c>
      <c r="B203" s="275"/>
      <c r="C203" s="275"/>
      <c r="D203" s="275">
        <v>2012</v>
      </c>
      <c r="E203" s="275" t="s">
        <v>22</v>
      </c>
      <c r="F203" s="275" t="s">
        <v>11</v>
      </c>
      <c r="G203" s="623" t="s">
        <v>486</v>
      </c>
      <c r="H203" s="616" t="s">
        <v>1162</v>
      </c>
      <c r="I203" s="599" t="s">
        <v>140</v>
      </c>
      <c r="J203" s="599" t="s">
        <v>504</v>
      </c>
      <c r="K203" s="599"/>
      <c r="L203" s="599">
        <v>1</v>
      </c>
      <c r="M203" s="599"/>
      <c r="N203" s="595">
        <f t="shared" si="3"/>
        <v>1</v>
      </c>
    </row>
    <row r="204" spans="1:14">
      <c r="A204" s="618" t="s">
        <v>424</v>
      </c>
      <c r="B204" s="275"/>
      <c r="C204" s="275"/>
      <c r="D204" s="275">
        <v>2012</v>
      </c>
      <c r="E204" s="734" t="s">
        <v>24</v>
      </c>
      <c r="F204" s="275" t="s">
        <v>11</v>
      </c>
      <c r="G204" s="624" t="s">
        <v>431</v>
      </c>
      <c r="H204" s="617" t="s">
        <v>1162</v>
      </c>
      <c r="I204" s="749" t="s">
        <v>140</v>
      </c>
      <c r="J204" s="594" t="s">
        <v>524</v>
      </c>
      <c r="K204" s="594"/>
      <c r="L204" s="594">
        <v>1</v>
      </c>
      <c r="M204" s="594"/>
      <c r="N204" s="595">
        <f t="shared" si="3"/>
        <v>1</v>
      </c>
    </row>
    <row r="205" spans="1:14">
      <c r="A205" s="619" t="s">
        <v>424</v>
      </c>
      <c r="B205" s="614"/>
      <c r="C205" s="614"/>
      <c r="D205" s="275">
        <v>2012</v>
      </c>
      <c r="E205" s="734" t="s">
        <v>24</v>
      </c>
      <c r="F205" s="275" t="s">
        <v>11</v>
      </c>
      <c r="G205" s="624" t="s">
        <v>477</v>
      </c>
      <c r="H205" s="617" t="s">
        <v>1162</v>
      </c>
      <c r="I205" s="749" t="s">
        <v>140</v>
      </c>
      <c r="J205" s="594" t="s">
        <v>436</v>
      </c>
      <c r="K205" s="594"/>
      <c r="L205" s="594">
        <v>1</v>
      </c>
      <c r="M205" s="594"/>
      <c r="N205" s="595">
        <f t="shared" si="3"/>
        <v>1</v>
      </c>
    </row>
    <row r="206" spans="1:14">
      <c r="A206" s="618" t="s">
        <v>424</v>
      </c>
      <c r="B206" s="275"/>
      <c r="C206" s="275"/>
      <c r="D206" s="275">
        <v>2012</v>
      </c>
      <c r="E206" s="734" t="s">
        <v>24</v>
      </c>
      <c r="F206" s="275" t="s">
        <v>11</v>
      </c>
      <c r="G206" s="624" t="s">
        <v>477</v>
      </c>
      <c r="H206" s="617" t="s">
        <v>1162</v>
      </c>
      <c r="I206" s="749" t="s">
        <v>140</v>
      </c>
      <c r="J206" s="594" t="s">
        <v>523</v>
      </c>
      <c r="K206" s="594"/>
      <c r="L206" s="594">
        <v>21</v>
      </c>
      <c r="M206" s="594"/>
      <c r="N206" s="595">
        <f t="shared" si="3"/>
        <v>21</v>
      </c>
    </row>
    <row r="207" spans="1:14">
      <c r="A207" s="619" t="s">
        <v>424</v>
      </c>
      <c r="B207" s="614"/>
      <c r="C207" s="614"/>
      <c r="D207" s="275">
        <v>2012</v>
      </c>
      <c r="E207" s="734" t="s">
        <v>24</v>
      </c>
      <c r="F207" s="275" t="s">
        <v>11</v>
      </c>
      <c r="G207" s="624" t="s">
        <v>431</v>
      </c>
      <c r="H207" s="617" t="s">
        <v>1185</v>
      </c>
      <c r="I207" s="749" t="s">
        <v>140</v>
      </c>
      <c r="J207" s="594" t="s">
        <v>524</v>
      </c>
      <c r="K207" s="594"/>
      <c r="L207" s="594">
        <v>1</v>
      </c>
      <c r="M207" s="594"/>
      <c r="N207" s="595">
        <f t="shared" si="3"/>
        <v>1</v>
      </c>
    </row>
    <row r="208" spans="1:14">
      <c r="A208" s="618" t="s">
        <v>424</v>
      </c>
      <c r="B208" s="275"/>
      <c r="C208" s="275"/>
      <c r="D208" s="275">
        <v>2012</v>
      </c>
      <c r="E208" s="734" t="s">
        <v>24</v>
      </c>
      <c r="F208" s="275" t="s">
        <v>11</v>
      </c>
      <c r="G208" s="624" t="s">
        <v>477</v>
      </c>
      <c r="H208" s="617" t="s">
        <v>1185</v>
      </c>
      <c r="I208" s="749" t="s">
        <v>140</v>
      </c>
      <c r="J208" s="594" t="s">
        <v>434</v>
      </c>
      <c r="K208" s="594"/>
      <c r="L208" s="594">
        <v>4</v>
      </c>
      <c r="M208" s="594"/>
      <c r="N208" s="595">
        <f t="shared" si="3"/>
        <v>4</v>
      </c>
    </row>
    <row r="209" spans="1:14">
      <c r="A209" s="618" t="s">
        <v>424</v>
      </c>
      <c r="B209" s="275"/>
      <c r="C209" s="275"/>
      <c r="D209" s="275">
        <v>2012</v>
      </c>
      <c r="E209" s="275" t="s">
        <v>22</v>
      </c>
      <c r="F209" s="275" t="s">
        <v>11</v>
      </c>
      <c r="G209" s="623" t="s">
        <v>486</v>
      </c>
      <c r="H209" s="616" t="s">
        <v>1163</v>
      </c>
      <c r="I209" s="599" t="s">
        <v>140</v>
      </c>
      <c r="J209" s="599" t="s">
        <v>456</v>
      </c>
      <c r="K209" s="599"/>
      <c r="L209" s="599">
        <v>374</v>
      </c>
      <c r="M209" s="599"/>
      <c r="N209" s="595">
        <f t="shared" si="3"/>
        <v>374</v>
      </c>
    </row>
    <row r="210" spans="1:14">
      <c r="A210" s="618" t="s">
        <v>424</v>
      </c>
      <c r="B210" s="275"/>
      <c r="C210" s="275"/>
      <c r="D210" s="275">
        <v>2012</v>
      </c>
      <c r="E210" s="734" t="s">
        <v>24</v>
      </c>
      <c r="F210" s="275" t="s">
        <v>11</v>
      </c>
      <c r="G210" s="624" t="s">
        <v>431</v>
      </c>
      <c r="H210" s="617" t="s">
        <v>1163</v>
      </c>
      <c r="I210" s="749" t="s">
        <v>140</v>
      </c>
      <c r="J210" s="594" t="s">
        <v>447</v>
      </c>
      <c r="K210" s="594"/>
      <c r="L210" s="594">
        <v>293</v>
      </c>
      <c r="M210" s="594"/>
      <c r="N210" s="595">
        <f t="shared" si="3"/>
        <v>293</v>
      </c>
    </row>
    <row r="211" spans="1:14">
      <c r="A211" s="618" t="s">
        <v>424</v>
      </c>
      <c r="B211" s="275"/>
      <c r="C211" s="275"/>
      <c r="D211" s="275">
        <v>2012</v>
      </c>
      <c r="E211" s="734" t="s">
        <v>24</v>
      </c>
      <c r="F211" s="275" t="s">
        <v>11</v>
      </c>
      <c r="G211" s="624" t="s">
        <v>467</v>
      </c>
      <c r="H211" s="617" t="s">
        <v>1163</v>
      </c>
      <c r="I211" s="749" t="s">
        <v>140</v>
      </c>
      <c r="J211" s="594" t="s">
        <v>447</v>
      </c>
      <c r="K211" s="594"/>
      <c r="L211" s="594">
        <v>1</v>
      </c>
      <c r="M211" s="594"/>
      <c r="N211" s="595">
        <f t="shared" si="3"/>
        <v>1</v>
      </c>
    </row>
    <row r="212" spans="1:14">
      <c r="A212" s="619" t="s">
        <v>424</v>
      </c>
      <c r="B212" s="614"/>
      <c r="C212" s="614"/>
      <c r="D212" s="275">
        <v>2012</v>
      </c>
      <c r="E212" s="734" t="s">
        <v>24</v>
      </c>
      <c r="F212" s="275" t="s">
        <v>11</v>
      </c>
      <c r="G212" s="624" t="s">
        <v>467</v>
      </c>
      <c r="H212" s="617" t="s">
        <v>1163</v>
      </c>
      <c r="I212" s="749" t="s">
        <v>140</v>
      </c>
      <c r="J212" s="594" t="s">
        <v>452</v>
      </c>
      <c r="K212" s="594"/>
      <c r="L212" s="594">
        <v>1</v>
      </c>
      <c r="M212" s="594"/>
      <c r="N212" s="595">
        <f t="shared" si="3"/>
        <v>1</v>
      </c>
    </row>
    <row r="213" spans="1:14">
      <c r="A213" s="619" t="s">
        <v>424</v>
      </c>
      <c r="B213" s="614"/>
      <c r="C213" s="614"/>
      <c r="D213" s="275">
        <v>2012</v>
      </c>
      <c r="E213" s="734" t="s">
        <v>24</v>
      </c>
      <c r="F213" s="275" t="s">
        <v>11</v>
      </c>
      <c r="G213" s="624" t="s">
        <v>477</v>
      </c>
      <c r="H213" s="617" t="s">
        <v>1163</v>
      </c>
      <c r="I213" s="749" t="s">
        <v>140</v>
      </c>
      <c r="J213" s="594" t="s">
        <v>480</v>
      </c>
      <c r="K213" s="594"/>
      <c r="L213" s="594">
        <v>21</v>
      </c>
      <c r="M213" s="594"/>
      <c r="N213" s="595">
        <f t="shared" si="3"/>
        <v>21</v>
      </c>
    </row>
    <row r="214" spans="1:14">
      <c r="A214" s="618" t="s">
        <v>424</v>
      </c>
      <c r="B214" s="275"/>
      <c r="C214" s="275"/>
      <c r="D214" s="275">
        <v>2012</v>
      </c>
      <c r="E214" s="734" t="s">
        <v>24</v>
      </c>
      <c r="F214" s="275" t="s">
        <v>11</v>
      </c>
      <c r="G214" s="624" t="s">
        <v>477</v>
      </c>
      <c r="H214" s="617" t="s">
        <v>1163</v>
      </c>
      <c r="I214" s="749" t="s">
        <v>140</v>
      </c>
      <c r="J214" s="594" t="s">
        <v>447</v>
      </c>
      <c r="K214" s="594"/>
      <c r="L214" s="594">
        <v>553</v>
      </c>
      <c r="M214" s="594"/>
      <c r="N214" s="595">
        <f t="shared" si="3"/>
        <v>553</v>
      </c>
    </row>
    <row r="215" spans="1:14">
      <c r="A215" s="618" t="s">
        <v>424</v>
      </c>
      <c r="B215" s="275"/>
      <c r="C215" s="275"/>
      <c r="D215" s="275">
        <v>2012</v>
      </c>
      <c r="E215" s="734" t="s">
        <v>24</v>
      </c>
      <c r="F215" s="275" t="s">
        <v>11</v>
      </c>
      <c r="G215" s="624" t="s">
        <v>477</v>
      </c>
      <c r="H215" s="617" t="s">
        <v>1163</v>
      </c>
      <c r="I215" s="749" t="s">
        <v>140</v>
      </c>
      <c r="J215" s="594" t="s">
        <v>447</v>
      </c>
      <c r="K215" s="594"/>
      <c r="L215" s="594">
        <v>153</v>
      </c>
      <c r="M215" s="594"/>
      <c r="N215" s="595">
        <f t="shared" si="3"/>
        <v>153</v>
      </c>
    </row>
    <row r="216" spans="1:14">
      <c r="A216" s="619" t="s">
        <v>424</v>
      </c>
      <c r="B216" s="614"/>
      <c r="C216" s="614"/>
      <c r="D216" s="275">
        <v>2012</v>
      </c>
      <c r="E216" s="734" t="s">
        <v>24</v>
      </c>
      <c r="F216" s="275" t="s">
        <v>11</v>
      </c>
      <c r="G216" s="624" t="s">
        <v>477</v>
      </c>
      <c r="H216" s="617" t="s">
        <v>1163</v>
      </c>
      <c r="I216" s="749" t="s">
        <v>140</v>
      </c>
      <c r="J216" s="594" t="s">
        <v>484</v>
      </c>
      <c r="K216" s="594"/>
      <c r="L216" s="594"/>
      <c r="M216" s="594">
        <v>4</v>
      </c>
      <c r="N216" s="595">
        <f t="shared" si="3"/>
        <v>4</v>
      </c>
    </row>
    <row r="217" spans="1:14">
      <c r="A217" s="618" t="s">
        <v>424</v>
      </c>
      <c r="B217" s="275"/>
      <c r="C217" s="275"/>
      <c r="D217" s="275">
        <v>2012</v>
      </c>
      <c r="E217" s="734" t="s">
        <v>24</v>
      </c>
      <c r="F217" s="275" t="s">
        <v>11</v>
      </c>
      <c r="G217" s="624" t="s">
        <v>431</v>
      </c>
      <c r="H217" s="617" t="s">
        <v>1186</v>
      </c>
      <c r="I217" s="749" t="s">
        <v>140</v>
      </c>
      <c r="J217" s="594" t="s">
        <v>524</v>
      </c>
      <c r="K217" s="594"/>
      <c r="L217" s="594"/>
      <c r="M217" s="594">
        <v>1</v>
      </c>
      <c r="N217" s="595">
        <f t="shared" si="3"/>
        <v>1</v>
      </c>
    </row>
    <row r="218" spans="1:14">
      <c r="A218" s="619" t="s">
        <v>424</v>
      </c>
      <c r="B218" s="614"/>
      <c r="C218" s="614"/>
      <c r="D218" s="275">
        <v>2012</v>
      </c>
      <c r="E218" s="734" t="s">
        <v>24</v>
      </c>
      <c r="F218" s="275" t="s">
        <v>11</v>
      </c>
      <c r="G218" s="624" t="s">
        <v>431</v>
      </c>
      <c r="H218" s="617" t="s">
        <v>1187</v>
      </c>
      <c r="I218" s="749" t="s">
        <v>140</v>
      </c>
      <c r="J218" s="594" t="s">
        <v>524</v>
      </c>
      <c r="K218" s="594"/>
      <c r="L218" s="594"/>
      <c r="M218" s="594">
        <v>10</v>
      </c>
      <c r="N218" s="595">
        <f t="shared" si="3"/>
        <v>10</v>
      </c>
    </row>
    <row r="219" spans="1:14">
      <c r="A219" s="618" t="s">
        <v>424</v>
      </c>
      <c r="B219" s="275"/>
      <c r="C219" s="275"/>
      <c r="D219" s="275">
        <v>2012</v>
      </c>
      <c r="E219" s="734" t="s">
        <v>24</v>
      </c>
      <c r="F219" s="275" t="s">
        <v>11</v>
      </c>
      <c r="G219" s="624" t="s">
        <v>477</v>
      </c>
      <c r="H219" s="617" t="s">
        <v>1187</v>
      </c>
      <c r="I219" s="749" t="s">
        <v>140</v>
      </c>
      <c r="J219" s="594" t="s">
        <v>484</v>
      </c>
      <c r="K219" s="594"/>
      <c r="L219" s="594"/>
      <c r="M219" s="594">
        <v>2</v>
      </c>
      <c r="N219" s="595">
        <f t="shared" si="3"/>
        <v>2</v>
      </c>
    </row>
    <row r="220" spans="1:14">
      <c r="A220" s="618" t="s">
        <v>424</v>
      </c>
      <c r="B220" s="275"/>
      <c r="C220" s="275"/>
      <c r="D220" s="275">
        <v>2012</v>
      </c>
      <c r="E220" s="275" t="s">
        <v>22</v>
      </c>
      <c r="F220" s="275" t="s">
        <v>11</v>
      </c>
      <c r="G220" s="623" t="s">
        <v>486</v>
      </c>
      <c r="H220" s="617" t="s">
        <v>724</v>
      </c>
      <c r="I220" s="749" t="s">
        <v>576</v>
      </c>
      <c r="J220" s="594" t="s">
        <v>495</v>
      </c>
      <c r="K220" s="594"/>
      <c r="L220" s="594">
        <v>60</v>
      </c>
      <c r="M220" s="594"/>
      <c r="N220" s="595">
        <f t="shared" si="3"/>
        <v>60</v>
      </c>
    </row>
    <row r="221" spans="1:14">
      <c r="A221" s="618" t="s">
        <v>424</v>
      </c>
      <c r="B221" s="275"/>
      <c r="C221" s="275"/>
      <c r="D221" s="275">
        <v>2012</v>
      </c>
      <c r="E221" s="275" t="s">
        <v>22</v>
      </c>
      <c r="F221" s="275" t="s">
        <v>11</v>
      </c>
      <c r="G221" s="623" t="s">
        <v>486</v>
      </c>
      <c r="H221" s="617" t="s">
        <v>724</v>
      </c>
      <c r="I221" s="749" t="s">
        <v>576</v>
      </c>
      <c r="J221" s="594" t="s">
        <v>504</v>
      </c>
      <c r="K221" s="594"/>
      <c r="L221" s="594">
        <v>3908</v>
      </c>
      <c r="M221" s="594">
        <v>3492</v>
      </c>
      <c r="N221" s="595">
        <f t="shared" si="3"/>
        <v>7400</v>
      </c>
    </row>
    <row r="222" spans="1:14">
      <c r="A222" s="618" t="s">
        <v>424</v>
      </c>
      <c r="B222" s="275"/>
      <c r="C222" s="275"/>
      <c r="D222" s="275">
        <v>2012</v>
      </c>
      <c r="E222" s="734" t="s">
        <v>24</v>
      </c>
      <c r="F222" s="275" t="s">
        <v>11</v>
      </c>
      <c r="G222" s="624" t="s">
        <v>431</v>
      </c>
      <c r="H222" s="617" t="s">
        <v>724</v>
      </c>
      <c r="I222" s="749" t="s">
        <v>576</v>
      </c>
      <c r="J222" s="594" t="s">
        <v>435</v>
      </c>
      <c r="K222" s="594"/>
      <c r="L222" s="594">
        <v>88</v>
      </c>
      <c r="M222" s="594">
        <v>19</v>
      </c>
      <c r="N222" s="595">
        <f t="shared" si="3"/>
        <v>107</v>
      </c>
    </row>
    <row r="223" spans="1:14">
      <c r="A223" s="618" t="s">
        <v>424</v>
      </c>
      <c r="B223" s="275"/>
      <c r="C223" s="275"/>
      <c r="D223" s="275">
        <v>2012</v>
      </c>
      <c r="E223" s="734" t="s">
        <v>24</v>
      </c>
      <c r="F223" s="275" t="s">
        <v>11</v>
      </c>
      <c r="G223" s="624" t="s">
        <v>431</v>
      </c>
      <c r="H223" s="617" t="s">
        <v>724</v>
      </c>
      <c r="I223" s="749" t="s">
        <v>576</v>
      </c>
      <c r="J223" s="594" t="s">
        <v>436</v>
      </c>
      <c r="K223" s="594"/>
      <c r="L223" s="594">
        <v>300</v>
      </c>
      <c r="M223" s="594">
        <v>553</v>
      </c>
      <c r="N223" s="595">
        <f t="shared" si="3"/>
        <v>853</v>
      </c>
    </row>
    <row r="224" spans="1:14">
      <c r="A224" s="619" t="s">
        <v>424</v>
      </c>
      <c r="B224" s="614"/>
      <c r="C224" s="614"/>
      <c r="D224" s="275">
        <v>2012</v>
      </c>
      <c r="E224" s="734" t="s">
        <v>24</v>
      </c>
      <c r="F224" s="275" t="s">
        <v>11</v>
      </c>
      <c r="G224" s="624" t="s">
        <v>431</v>
      </c>
      <c r="H224" s="617" t="s">
        <v>724</v>
      </c>
      <c r="I224" s="749" t="s">
        <v>576</v>
      </c>
      <c r="J224" s="594" t="s">
        <v>446</v>
      </c>
      <c r="K224" s="594"/>
      <c r="L224" s="594"/>
      <c r="M224" s="594">
        <v>124</v>
      </c>
      <c r="N224" s="595">
        <f t="shared" si="3"/>
        <v>124</v>
      </c>
    </row>
    <row r="225" spans="1:14">
      <c r="A225" s="618" t="s">
        <v>424</v>
      </c>
      <c r="B225" s="275"/>
      <c r="C225" s="275"/>
      <c r="D225" s="275">
        <v>2012</v>
      </c>
      <c r="E225" s="734" t="s">
        <v>24</v>
      </c>
      <c r="F225" s="275" t="s">
        <v>11</v>
      </c>
      <c r="G225" s="624" t="s">
        <v>431</v>
      </c>
      <c r="H225" s="617" t="s">
        <v>724</v>
      </c>
      <c r="I225" s="749" t="s">
        <v>576</v>
      </c>
      <c r="J225" s="594" t="s">
        <v>524</v>
      </c>
      <c r="K225" s="594"/>
      <c r="L225" s="594">
        <v>487</v>
      </c>
      <c r="M225" s="594">
        <v>1144</v>
      </c>
      <c r="N225" s="595">
        <f t="shared" si="3"/>
        <v>1631</v>
      </c>
    </row>
    <row r="226" spans="1:14">
      <c r="A226" s="618" t="s">
        <v>424</v>
      </c>
      <c r="B226" s="275"/>
      <c r="C226" s="275"/>
      <c r="D226" s="275">
        <v>2012</v>
      </c>
      <c r="E226" s="734" t="s">
        <v>24</v>
      </c>
      <c r="F226" s="275" t="s">
        <v>11</v>
      </c>
      <c r="G226" s="624" t="s">
        <v>431</v>
      </c>
      <c r="H226" s="617" t="s">
        <v>724</v>
      </c>
      <c r="I226" s="749" t="s">
        <v>576</v>
      </c>
      <c r="J226" s="594" t="s">
        <v>461</v>
      </c>
      <c r="K226" s="594"/>
      <c r="L226" s="594">
        <v>411</v>
      </c>
      <c r="M226" s="594">
        <v>656</v>
      </c>
      <c r="N226" s="595">
        <f t="shared" si="3"/>
        <v>1067</v>
      </c>
    </row>
    <row r="227" spans="1:14">
      <c r="A227" s="618" t="s">
        <v>424</v>
      </c>
      <c r="B227" s="275"/>
      <c r="C227" s="275"/>
      <c r="D227" s="275">
        <v>2012</v>
      </c>
      <c r="E227" s="734" t="s">
        <v>24</v>
      </c>
      <c r="F227" s="275" t="s">
        <v>11</v>
      </c>
      <c r="G227" s="624" t="s">
        <v>467</v>
      </c>
      <c r="H227" s="617" t="s">
        <v>724</v>
      </c>
      <c r="I227" s="749" t="s">
        <v>576</v>
      </c>
      <c r="J227" s="594" t="s">
        <v>435</v>
      </c>
      <c r="K227" s="594"/>
      <c r="L227" s="594">
        <v>107</v>
      </c>
      <c r="M227" s="594">
        <v>150</v>
      </c>
      <c r="N227" s="595">
        <f t="shared" si="3"/>
        <v>257</v>
      </c>
    </row>
    <row r="228" spans="1:14">
      <c r="A228" s="619" t="s">
        <v>424</v>
      </c>
      <c r="B228" s="614"/>
      <c r="C228" s="614"/>
      <c r="D228" s="275">
        <v>2012</v>
      </c>
      <c r="E228" s="734" t="s">
        <v>24</v>
      </c>
      <c r="F228" s="275" t="s">
        <v>11</v>
      </c>
      <c r="G228" s="624" t="s">
        <v>467</v>
      </c>
      <c r="H228" s="617" t="s">
        <v>724</v>
      </c>
      <c r="I228" s="749" t="s">
        <v>576</v>
      </c>
      <c r="J228" s="594" t="s">
        <v>436</v>
      </c>
      <c r="K228" s="594"/>
      <c r="L228" s="594">
        <v>180</v>
      </c>
      <c r="M228" s="594">
        <v>34</v>
      </c>
      <c r="N228" s="595">
        <f t="shared" si="3"/>
        <v>214</v>
      </c>
    </row>
    <row r="229" spans="1:14">
      <c r="A229" s="618" t="s">
        <v>424</v>
      </c>
      <c r="B229" s="275"/>
      <c r="C229" s="275"/>
      <c r="D229" s="275">
        <v>2012</v>
      </c>
      <c r="E229" s="734" t="s">
        <v>24</v>
      </c>
      <c r="F229" s="275" t="s">
        <v>11</v>
      </c>
      <c r="G229" s="624" t="s">
        <v>467</v>
      </c>
      <c r="H229" s="617" t="s">
        <v>724</v>
      </c>
      <c r="I229" s="749" t="s">
        <v>576</v>
      </c>
      <c r="J229" s="594" t="s">
        <v>524</v>
      </c>
      <c r="K229" s="594"/>
      <c r="L229" s="594">
        <v>1110</v>
      </c>
      <c r="M229" s="594">
        <v>4841</v>
      </c>
      <c r="N229" s="595">
        <f t="shared" si="3"/>
        <v>5951</v>
      </c>
    </row>
    <row r="230" spans="1:14">
      <c r="A230" s="618" t="s">
        <v>424</v>
      </c>
      <c r="B230" s="275"/>
      <c r="C230" s="275"/>
      <c r="D230" s="275">
        <v>2012</v>
      </c>
      <c r="E230" s="734" t="s">
        <v>24</v>
      </c>
      <c r="F230" s="275" t="s">
        <v>11</v>
      </c>
      <c r="G230" s="624" t="s">
        <v>467</v>
      </c>
      <c r="H230" s="617" t="s">
        <v>724</v>
      </c>
      <c r="I230" s="749" t="s">
        <v>576</v>
      </c>
      <c r="J230" s="594" t="s">
        <v>452</v>
      </c>
      <c r="K230" s="594"/>
      <c r="L230" s="594">
        <v>17</v>
      </c>
      <c r="M230" s="594"/>
      <c r="N230" s="595">
        <f t="shared" si="3"/>
        <v>17</v>
      </c>
    </row>
    <row r="231" spans="1:14">
      <c r="A231" s="619" t="s">
        <v>424</v>
      </c>
      <c r="B231" s="614"/>
      <c r="C231" s="614"/>
      <c r="D231" s="275">
        <v>2012</v>
      </c>
      <c r="E231" s="734" t="s">
        <v>24</v>
      </c>
      <c r="F231" s="275" t="s">
        <v>11</v>
      </c>
      <c r="G231" s="624" t="s">
        <v>477</v>
      </c>
      <c r="H231" s="617" t="s">
        <v>724</v>
      </c>
      <c r="I231" s="749" t="s">
        <v>576</v>
      </c>
      <c r="J231" s="594" t="s">
        <v>436</v>
      </c>
      <c r="K231" s="594"/>
      <c r="L231" s="594">
        <v>304</v>
      </c>
      <c r="M231" s="594">
        <v>288</v>
      </c>
      <c r="N231" s="595">
        <f t="shared" si="3"/>
        <v>592</v>
      </c>
    </row>
    <row r="232" spans="1:14">
      <c r="A232" s="618" t="s">
        <v>424</v>
      </c>
      <c r="B232" s="275"/>
      <c r="C232" s="275"/>
      <c r="D232" s="275">
        <v>2012</v>
      </c>
      <c r="E232" s="734" t="s">
        <v>24</v>
      </c>
      <c r="F232" s="275" t="s">
        <v>11</v>
      </c>
      <c r="G232" s="624" t="s">
        <v>477</v>
      </c>
      <c r="H232" s="617" t="s">
        <v>724</v>
      </c>
      <c r="I232" s="749" t="s">
        <v>576</v>
      </c>
      <c r="J232" s="594" t="s">
        <v>434</v>
      </c>
      <c r="K232" s="594"/>
      <c r="L232" s="594">
        <v>2</v>
      </c>
      <c r="M232" s="594"/>
      <c r="N232" s="595">
        <f t="shared" si="3"/>
        <v>2</v>
      </c>
    </row>
    <row r="233" spans="1:14">
      <c r="A233" s="618" t="s">
        <v>424</v>
      </c>
      <c r="B233" s="275"/>
      <c r="C233" s="275"/>
      <c r="D233" s="275">
        <v>2012</v>
      </c>
      <c r="E233" s="734" t="s">
        <v>24</v>
      </c>
      <c r="F233" s="275" t="s">
        <v>11</v>
      </c>
      <c r="G233" s="624" t="s">
        <v>477</v>
      </c>
      <c r="H233" s="617" t="s">
        <v>724</v>
      </c>
      <c r="I233" s="749" t="s">
        <v>576</v>
      </c>
      <c r="J233" s="594" t="s">
        <v>446</v>
      </c>
      <c r="K233" s="594"/>
      <c r="L233" s="594"/>
      <c r="M233" s="594">
        <v>78</v>
      </c>
      <c r="N233" s="595">
        <f t="shared" si="3"/>
        <v>78</v>
      </c>
    </row>
    <row r="234" spans="1:14">
      <c r="A234" s="619" t="s">
        <v>424</v>
      </c>
      <c r="B234" s="614"/>
      <c r="C234" s="614"/>
      <c r="D234" s="275">
        <v>2012</v>
      </c>
      <c r="E234" s="734" t="s">
        <v>24</v>
      </c>
      <c r="F234" s="275" t="s">
        <v>11</v>
      </c>
      <c r="G234" s="624" t="s">
        <v>477</v>
      </c>
      <c r="H234" s="617" t="s">
        <v>724</v>
      </c>
      <c r="I234" s="749" t="s">
        <v>576</v>
      </c>
      <c r="J234" s="594" t="s">
        <v>550</v>
      </c>
      <c r="K234" s="594"/>
      <c r="L234" s="594"/>
      <c r="M234" s="594">
        <v>441</v>
      </c>
      <c r="N234" s="595">
        <f t="shared" si="3"/>
        <v>441</v>
      </c>
    </row>
    <row r="235" spans="1:14">
      <c r="A235" s="618" t="s">
        <v>424</v>
      </c>
      <c r="B235" s="275"/>
      <c r="C235" s="275"/>
      <c r="D235" s="275">
        <v>2012</v>
      </c>
      <c r="E235" s="734" t="s">
        <v>24</v>
      </c>
      <c r="F235" s="275" t="s">
        <v>11</v>
      </c>
      <c r="G235" s="624" t="s">
        <v>477</v>
      </c>
      <c r="H235" s="617" t="s">
        <v>724</v>
      </c>
      <c r="I235" s="749" t="s">
        <v>576</v>
      </c>
      <c r="J235" s="594" t="s">
        <v>523</v>
      </c>
      <c r="K235" s="594"/>
      <c r="L235" s="594">
        <v>441</v>
      </c>
      <c r="M235" s="594">
        <v>366</v>
      </c>
      <c r="N235" s="595">
        <f t="shared" si="3"/>
        <v>807</v>
      </c>
    </row>
    <row r="236" spans="1:14">
      <c r="A236" s="618" t="s">
        <v>424</v>
      </c>
      <c r="B236" s="275"/>
      <c r="C236" s="275"/>
      <c r="D236" s="275">
        <v>2012</v>
      </c>
      <c r="E236" s="734" t="s">
        <v>24</v>
      </c>
      <c r="F236" s="275" t="s">
        <v>11</v>
      </c>
      <c r="G236" s="624" t="s">
        <v>477</v>
      </c>
      <c r="H236" s="617" t="s">
        <v>724</v>
      </c>
      <c r="I236" s="749" t="s">
        <v>576</v>
      </c>
      <c r="J236" s="594" t="s">
        <v>457</v>
      </c>
      <c r="K236" s="594"/>
      <c r="L236" s="594"/>
      <c r="M236" s="594">
        <v>2</v>
      </c>
      <c r="N236" s="595">
        <f t="shared" si="3"/>
        <v>2</v>
      </c>
    </row>
    <row r="237" spans="1:14">
      <c r="A237" s="619" t="s">
        <v>424</v>
      </c>
      <c r="B237" s="614"/>
      <c r="C237" s="614"/>
      <c r="D237" s="275">
        <v>2012</v>
      </c>
      <c r="E237" s="734" t="s">
        <v>24</v>
      </c>
      <c r="F237" s="275" t="s">
        <v>11</v>
      </c>
      <c r="G237" s="624" t="s">
        <v>477</v>
      </c>
      <c r="H237" s="617" t="s">
        <v>724</v>
      </c>
      <c r="I237" s="749" t="s">
        <v>576</v>
      </c>
      <c r="J237" s="594" t="s">
        <v>457</v>
      </c>
      <c r="K237" s="594"/>
      <c r="L237" s="594">
        <v>8</v>
      </c>
      <c r="M237" s="594"/>
      <c r="N237" s="595">
        <f t="shared" si="3"/>
        <v>8</v>
      </c>
    </row>
    <row r="238" spans="1:14">
      <c r="A238" s="618" t="s">
        <v>424</v>
      </c>
      <c r="B238" s="275"/>
      <c r="C238" s="275"/>
      <c r="D238" s="275">
        <v>2012</v>
      </c>
      <c r="E238" s="734" t="s">
        <v>24</v>
      </c>
      <c r="F238" s="275" t="s">
        <v>11</v>
      </c>
      <c r="G238" s="624" t="s">
        <v>477</v>
      </c>
      <c r="H238" s="617" t="s">
        <v>724</v>
      </c>
      <c r="I238" s="749" t="s">
        <v>576</v>
      </c>
      <c r="J238" s="594" t="s">
        <v>460</v>
      </c>
      <c r="K238" s="594"/>
      <c r="L238" s="594">
        <v>406</v>
      </c>
      <c r="M238" s="594">
        <v>245</v>
      </c>
      <c r="N238" s="595">
        <f t="shared" si="3"/>
        <v>651</v>
      </c>
    </row>
    <row r="239" spans="1:14">
      <c r="A239" s="618" t="s">
        <v>424</v>
      </c>
      <c r="B239" s="275"/>
      <c r="C239" s="275"/>
      <c r="D239" s="275">
        <v>2012</v>
      </c>
      <c r="E239" s="734" t="s">
        <v>24</v>
      </c>
      <c r="F239" s="275" t="s">
        <v>11</v>
      </c>
      <c r="G239" s="624" t="s">
        <v>477</v>
      </c>
      <c r="H239" s="617" t="s">
        <v>724</v>
      </c>
      <c r="I239" s="749" t="s">
        <v>576</v>
      </c>
      <c r="J239" s="594" t="s">
        <v>484</v>
      </c>
      <c r="K239" s="594"/>
      <c r="L239" s="594"/>
      <c r="M239" s="594">
        <v>1066</v>
      </c>
      <c r="N239" s="595">
        <f t="shared" si="3"/>
        <v>1066</v>
      </c>
    </row>
    <row r="240" spans="1:14">
      <c r="A240" s="618" t="s">
        <v>424</v>
      </c>
      <c r="B240" s="275"/>
      <c r="C240" s="275"/>
      <c r="D240" s="275">
        <v>2012</v>
      </c>
      <c r="E240" s="734" t="s">
        <v>24</v>
      </c>
      <c r="F240" s="275" t="s">
        <v>11</v>
      </c>
      <c r="G240" s="624" t="s">
        <v>477</v>
      </c>
      <c r="H240" s="617" t="s">
        <v>1222</v>
      </c>
      <c r="I240" s="749" t="s">
        <v>140</v>
      </c>
      <c r="J240" s="594" t="s">
        <v>484</v>
      </c>
      <c r="K240" s="594"/>
      <c r="L240" s="594"/>
      <c r="M240" s="594">
        <v>1</v>
      </c>
      <c r="N240" s="595">
        <f t="shared" si="3"/>
        <v>1</v>
      </c>
    </row>
    <row r="241" spans="1:14">
      <c r="A241" s="619" t="s">
        <v>424</v>
      </c>
      <c r="B241" s="614"/>
      <c r="C241" s="614"/>
      <c r="D241" s="275">
        <v>2012</v>
      </c>
      <c r="E241" s="734" t="s">
        <v>24</v>
      </c>
      <c r="F241" s="275" t="s">
        <v>11</v>
      </c>
      <c r="G241" s="624" t="s">
        <v>431</v>
      </c>
      <c r="H241" s="617" t="s">
        <v>725</v>
      </c>
      <c r="I241" s="749" t="s">
        <v>140</v>
      </c>
      <c r="J241" s="594" t="s">
        <v>436</v>
      </c>
      <c r="K241" s="594"/>
      <c r="L241" s="594">
        <v>1</v>
      </c>
      <c r="M241" s="594"/>
      <c r="N241" s="595">
        <f t="shared" si="3"/>
        <v>1</v>
      </c>
    </row>
    <row r="242" spans="1:14">
      <c r="A242" s="618" t="s">
        <v>424</v>
      </c>
      <c r="B242" s="275"/>
      <c r="C242" s="275"/>
      <c r="D242" s="275">
        <v>2012</v>
      </c>
      <c r="E242" s="734" t="s">
        <v>24</v>
      </c>
      <c r="F242" s="275" t="s">
        <v>11</v>
      </c>
      <c r="G242" s="624" t="s">
        <v>431</v>
      </c>
      <c r="H242" s="617" t="s">
        <v>725</v>
      </c>
      <c r="I242" s="749" t="s">
        <v>140</v>
      </c>
      <c r="J242" s="594" t="s">
        <v>446</v>
      </c>
      <c r="K242" s="594"/>
      <c r="L242" s="594">
        <v>33</v>
      </c>
      <c r="M242" s="594"/>
      <c r="N242" s="595">
        <f t="shared" si="3"/>
        <v>33</v>
      </c>
    </row>
    <row r="243" spans="1:14">
      <c r="A243" s="618" t="s">
        <v>424</v>
      </c>
      <c r="B243" s="275"/>
      <c r="C243" s="275"/>
      <c r="D243" s="275">
        <v>2012</v>
      </c>
      <c r="E243" s="734" t="s">
        <v>24</v>
      </c>
      <c r="F243" s="275" t="s">
        <v>11</v>
      </c>
      <c r="G243" s="624" t="s">
        <v>431</v>
      </c>
      <c r="H243" s="617" t="s">
        <v>725</v>
      </c>
      <c r="I243" s="749" t="s">
        <v>140</v>
      </c>
      <c r="J243" s="594" t="s">
        <v>524</v>
      </c>
      <c r="K243" s="594"/>
      <c r="L243" s="594">
        <v>129</v>
      </c>
      <c r="M243" s="594">
        <v>5</v>
      </c>
      <c r="N243" s="595">
        <f t="shared" si="3"/>
        <v>134</v>
      </c>
    </row>
    <row r="244" spans="1:14">
      <c r="A244" s="619" t="s">
        <v>424</v>
      </c>
      <c r="B244" s="614"/>
      <c r="C244" s="614"/>
      <c r="D244" s="275">
        <v>2012</v>
      </c>
      <c r="E244" s="734" t="s">
        <v>24</v>
      </c>
      <c r="F244" s="275" t="s">
        <v>11</v>
      </c>
      <c r="G244" s="624" t="s">
        <v>431</v>
      </c>
      <c r="H244" s="617" t="s">
        <v>725</v>
      </c>
      <c r="I244" s="749" t="s">
        <v>140</v>
      </c>
      <c r="J244" s="594" t="s">
        <v>461</v>
      </c>
      <c r="K244" s="594"/>
      <c r="L244" s="594">
        <v>1</v>
      </c>
      <c r="M244" s="594"/>
      <c r="N244" s="595">
        <f t="shared" si="3"/>
        <v>1</v>
      </c>
    </row>
    <row r="245" spans="1:14">
      <c r="A245" s="619" t="s">
        <v>424</v>
      </c>
      <c r="B245" s="614"/>
      <c r="C245" s="614"/>
      <c r="D245" s="275">
        <v>2012</v>
      </c>
      <c r="E245" s="734" t="s">
        <v>24</v>
      </c>
      <c r="F245" s="275" t="s">
        <v>11</v>
      </c>
      <c r="G245" s="624" t="s">
        <v>467</v>
      </c>
      <c r="H245" s="617" t="s">
        <v>725</v>
      </c>
      <c r="I245" s="749" t="s">
        <v>140</v>
      </c>
      <c r="J245" s="594" t="s">
        <v>524</v>
      </c>
      <c r="K245" s="594"/>
      <c r="L245" s="594">
        <v>1</v>
      </c>
      <c r="M245" s="594">
        <v>2</v>
      </c>
      <c r="N245" s="595">
        <f t="shared" si="3"/>
        <v>3</v>
      </c>
    </row>
    <row r="246" spans="1:14">
      <c r="A246" s="618" t="s">
        <v>424</v>
      </c>
      <c r="B246" s="275"/>
      <c r="C246" s="275"/>
      <c r="D246" s="275">
        <v>2012</v>
      </c>
      <c r="E246" s="734" t="s">
        <v>24</v>
      </c>
      <c r="F246" s="275" t="s">
        <v>11</v>
      </c>
      <c r="G246" s="624" t="s">
        <v>477</v>
      </c>
      <c r="H246" s="617" t="s">
        <v>725</v>
      </c>
      <c r="I246" s="749" t="s">
        <v>825</v>
      </c>
      <c r="J246" s="594" t="s">
        <v>436</v>
      </c>
      <c r="K246" s="594"/>
      <c r="L246" s="594">
        <v>26</v>
      </c>
      <c r="M246" s="594"/>
      <c r="N246" s="595">
        <f t="shared" si="3"/>
        <v>26</v>
      </c>
    </row>
    <row r="247" spans="1:14">
      <c r="A247" s="619" t="s">
        <v>424</v>
      </c>
      <c r="B247" s="614"/>
      <c r="C247" s="614"/>
      <c r="D247" s="275">
        <v>2012</v>
      </c>
      <c r="E247" s="734" t="s">
        <v>24</v>
      </c>
      <c r="F247" s="275" t="s">
        <v>11</v>
      </c>
      <c r="G247" s="624" t="s">
        <v>477</v>
      </c>
      <c r="H247" s="617" t="s">
        <v>725</v>
      </c>
      <c r="I247" s="749" t="s">
        <v>825</v>
      </c>
      <c r="J247" s="594" t="s">
        <v>434</v>
      </c>
      <c r="K247" s="594"/>
      <c r="L247" s="594">
        <v>1</v>
      </c>
      <c r="M247" s="594"/>
      <c r="N247" s="595">
        <f t="shared" si="3"/>
        <v>1</v>
      </c>
    </row>
    <row r="248" spans="1:14">
      <c r="A248" s="618" t="s">
        <v>424</v>
      </c>
      <c r="B248" s="275"/>
      <c r="C248" s="275"/>
      <c r="D248" s="275">
        <v>2012</v>
      </c>
      <c r="E248" s="734" t="s">
        <v>24</v>
      </c>
      <c r="F248" s="275" t="s">
        <v>11</v>
      </c>
      <c r="G248" s="624" t="s">
        <v>477</v>
      </c>
      <c r="H248" s="617" t="s">
        <v>725</v>
      </c>
      <c r="I248" s="749" t="s">
        <v>825</v>
      </c>
      <c r="J248" s="594" t="s">
        <v>446</v>
      </c>
      <c r="K248" s="594"/>
      <c r="L248" s="594">
        <v>5</v>
      </c>
      <c r="M248" s="594"/>
      <c r="N248" s="595">
        <f t="shared" si="3"/>
        <v>5</v>
      </c>
    </row>
    <row r="249" spans="1:14">
      <c r="A249" s="618" t="s">
        <v>424</v>
      </c>
      <c r="B249" s="275"/>
      <c r="C249" s="275"/>
      <c r="D249" s="275">
        <v>2012</v>
      </c>
      <c r="E249" s="734" t="s">
        <v>24</v>
      </c>
      <c r="F249" s="275" t="s">
        <v>11</v>
      </c>
      <c r="G249" s="624" t="s">
        <v>477</v>
      </c>
      <c r="H249" s="617" t="s">
        <v>725</v>
      </c>
      <c r="I249" s="749" t="s">
        <v>825</v>
      </c>
      <c r="J249" s="594" t="s">
        <v>550</v>
      </c>
      <c r="K249" s="594"/>
      <c r="L249" s="594">
        <v>5</v>
      </c>
      <c r="M249" s="594">
        <v>1</v>
      </c>
      <c r="N249" s="595">
        <f t="shared" si="3"/>
        <v>6</v>
      </c>
    </row>
    <row r="250" spans="1:14">
      <c r="A250" s="619" t="s">
        <v>424</v>
      </c>
      <c r="B250" s="614"/>
      <c r="C250" s="614"/>
      <c r="D250" s="275">
        <v>2012</v>
      </c>
      <c r="E250" s="734" t="s">
        <v>24</v>
      </c>
      <c r="F250" s="275" t="s">
        <v>11</v>
      </c>
      <c r="G250" s="624" t="s">
        <v>477</v>
      </c>
      <c r="H250" s="617" t="s">
        <v>725</v>
      </c>
      <c r="I250" s="749" t="s">
        <v>825</v>
      </c>
      <c r="J250" s="594" t="s">
        <v>523</v>
      </c>
      <c r="K250" s="594"/>
      <c r="L250" s="594">
        <v>1016</v>
      </c>
      <c r="M250" s="594">
        <v>30</v>
      </c>
      <c r="N250" s="595">
        <f t="shared" si="3"/>
        <v>1046</v>
      </c>
    </row>
    <row r="251" spans="1:14">
      <c r="A251" s="618" t="s">
        <v>424</v>
      </c>
      <c r="B251" s="275"/>
      <c r="C251" s="275"/>
      <c r="D251" s="275">
        <v>2012</v>
      </c>
      <c r="E251" s="734" t="s">
        <v>24</v>
      </c>
      <c r="F251" s="275" t="s">
        <v>11</v>
      </c>
      <c r="G251" s="624" t="s">
        <v>477</v>
      </c>
      <c r="H251" s="617" t="s">
        <v>725</v>
      </c>
      <c r="I251" s="749" t="s">
        <v>825</v>
      </c>
      <c r="J251" s="594" t="s">
        <v>460</v>
      </c>
      <c r="K251" s="594"/>
      <c r="L251" s="594">
        <v>28</v>
      </c>
      <c r="M251" s="594">
        <v>9</v>
      </c>
      <c r="N251" s="595">
        <f t="shared" si="3"/>
        <v>37</v>
      </c>
    </row>
    <row r="252" spans="1:14">
      <c r="A252" s="619" t="s">
        <v>424</v>
      </c>
      <c r="B252" s="614"/>
      <c r="C252" s="614"/>
      <c r="D252" s="275">
        <v>2012</v>
      </c>
      <c r="E252" s="275" t="s">
        <v>22</v>
      </c>
      <c r="F252" s="275" t="s">
        <v>11</v>
      </c>
      <c r="G252" s="623" t="s">
        <v>486</v>
      </c>
      <c r="H252" s="617" t="s">
        <v>1164</v>
      </c>
      <c r="I252" s="749" t="s">
        <v>140</v>
      </c>
      <c r="J252" s="594" t="s">
        <v>504</v>
      </c>
      <c r="K252" s="594"/>
      <c r="L252" s="594"/>
      <c r="M252" s="594">
        <v>1</v>
      </c>
      <c r="N252" s="595">
        <f t="shared" si="3"/>
        <v>1</v>
      </c>
    </row>
    <row r="253" spans="1:14">
      <c r="A253" s="618" t="s">
        <v>424</v>
      </c>
      <c r="B253" s="275"/>
      <c r="C253" s="275"/>
      <c r="D253" s="275">
        <v>2012</v>
      </c>
      <c r="E253" s="734" t="s">
        <v>24</v>
      </c>
      <c r="F253" s="275" t="s">
        <v>11</v>
      </c>
      <c r="G253" s="624" t="s">
        <v>431</v>
      </c>
      <c r="H253" s="617" t="s">
        <v>1164</v>
      </c>
      <c r="I253" s="749" t="s">
        <v>140</v>
      </c>
      <c r="J253" s="594" t="s">
        <v>446</v>
      </c>
      <c r="K253" s="594"/>
      <c r="L253" s="594"/>
      <c r="M253" s="594">
        <v>1</v>
      </c>
      <c r="N253" s="595">
        <f t="shared" si="3"/>
        <v>1</v>
      </c>
    </row>
    <row r="254" spans="1:14">
      <c r="A254" s="618" t="s">
        <v>424</v>
      </c>
      <c r="B254" s="275"/>
      <c r="C254" s="275"/>
      <c r="D254" s="275">
        <v>2012</v>
      </c>
      <c r="E254" s="734" t="s">
        <v>24</v>
      </c>
      <c r="F254" s="275" t="s">
        <v>11</v>
      </c>
      <c r="G254" s="624" t="s">
        <v>431</v>
      </c>
      <c r="H254" s="617" t="s">
        <v>1164</v>
      </c>
      <c r="I254" s="749" t="s">
        <v>140</v>
      </c>
      <c r="J254" s="594" t="s">
        <v>524</v>
      </c>
      <c r="K254" s="594"/>
      <c r="L254" s="594"/>
      <c r="M254" s="594">
        <v>9</v>
      </c>
      <c r="N254" s="595">
        <f t="shared" si="3"/>
        <v>9</v>
      </c>
    </row>
    <row r="255" spans="1:14">
      <c r="A255" s="618" t="s">
        <v>424</v>
      </c>
      <c r="B255" s="275"/>
      <c r="C255" s="275"/>
      <c r="D255" s="275">
        <v>2012</v>
      </c>
      <c r="E255" s="734" t="s">
        <v>24</v>
      </c>
      <c r="F255" s="275" t="s">
        <v>11</v>
      </c>
      <c r="G255" s="624" t="s">
        <v>477</v>
      </c>
      <c r="H255" s="617" t="s">
        <v>1164</v>
      </c>
      <c r="I255" s="749" t="s">
        <v>140</v>
      </c>
      <c r="J255" s="594" t="s">
        <v>523</v>
      </c>
      <c r="K255" s="594"/>
      <c r="L255" s="594"/>
      <c r="M255" s="594">
        <v>3</v>
      </c>
      <c r="N255" s="595">
        <f t="shared" si="3"/>
        <v>3</v>
      </c>
    </row>
    <row r="256" spans="1:14">
      <c r="A256" s="619" t="s">
        <v>424</v>
      </c>
      <c r="B256" s="614"/>
      <c r="C256" s="614"/>
      <c r="D256" s="275">
        <v>2012</v>
      </c>
      <c r="E256" s="734" t="s">
        <v>24</v>
      </c>
      <c r="F256" s="275" t="s">
        <v>11</v>
      </c>
      <c r="G256" s="624" t="s">
        <v>431</v>
      </c>
      <c r="H256" s="617" t="s">
        <v>1188</v>
      </c>
      <c r="I256" s="749" t="s">
        <v>140</v>
      </c>
      <c r="J256" s="594" t="s">
        <v>446</v>
      </c>
      <c r="K256" s="594"/>
      <c r="L256" s="594"/>
      <c r="M256" s="594">
        <v>37</v>
      </c>
      <c r="N256" s="595">
        <f t="shared" si="3"/>
        <v>37</v>
      </c>
    </row>
    <row r="257" spans="1:14">
      <c r="A257" s="619" t="s">
        <v>424</v>
      </c>
      <c r="B257" s="614"/>
      <c r="C257" s="614"/>
      <c r="D257" s="275">
        <v>2012</v>
      </c>
      <c r="E257" s="734" t="s">
        <v>24</v>
      </c>
      <c r="F257" s="275" t="s">
        <v>11</v>
      </c>
      <c r="G257" s="624" t="s">
        <v>477</v>
      </c>
      <c r="H257" s="617" t="s">
        <v>1188</v>
      </c>
      <c r="I257" s="749" t="s">
        <v>140</v>
      </c>
      <c r="J257" s="594" t="s">
        <v>446</v>
      </c>
      <c r="K257" s="594"/>
      <c r="L257" s="594"/>
      <c r="M257" s="594">
        <v>17</v>
      </c>
      <c r="N257" s="595">
        <f t="shared" si="3"/>
        <v>17</v>
      </c>
    </row>
    <row r="258" spans="1:14">
      <c r="A258" s="618" t="s">
        <v>424</v>
      </c>
      <c r="B258" s="275"/>
      <c r="C258" s="275"/>
      <c r="D258" s="275">
        <v>2012</v>
      </c>
      <c r="E258" s="734" t="s">
        <v>24</v>
      </c>
      <c r="F258" s="275" t="s">
        <v>11</v>
      </c>
      <c r="G258" s="624" t="s">
        <v>477</v>
      </c>
      <c r="H258" s="617" t="s">
        <v>1188</v>
      </c>
      <c r="I258" s="749" t="s">
        <v>140</v>
      </c>
      <c r="J258" s="594" t="s">
        <v>484</v>
      </c>
      <c r="K258" s="594"/>
      <c r="L258" s="594"/>
      <c r="M258" s="594">
        <v>1</v>
      </c>
      <c r="N258" s="595">
        <f t="shared" si="3"/>
        <v>1</v>
      </c>
    </row>
    <row r="259" spans="1:14">
      <c r="A259" s="619" t="s">
        <v>424</v>
      </c>
      <c r="B259" s="614"/>
      <c r="C259" s="614"/>
      <c r="D259" s="275">
        <v>2012</v>
      </c>
      <c r="E259" s="734" t="s">
        <v>24</v>
      </c>
      <c r="F259" s="275" t="s">
        <v>11</v>
      </c>
      <c r="G259" s="624" t="s">
        <v>426</v>
      </c>
      <c r="H259" s="617" t="s">
        <v>1169</v>
      </c>
      <c r="I259" s="749" t="s">
        <v>576</v>
      </c>
      <c r="J259" s="594" t="s">
        <v>1232</v>
      </c>
      <c r="K259" s="594"/>
      <c r="L259" s="594">
        <v>338</v>
      </c>
      <c r="M259" s="594"/>
      <c r="N259" s="595">
        <f t="shared" si="3"/>
        <v>338</v>
      </c>
    </row>
    <row r="260" spans="1:14">
      <c r="A260" s="618" t="s">
        <v>424</v>
      </c>
      <c r="B260" s="275"/>
      <c r="C260" s="275"/>
      <c r="D260" s="275">
        <v>2012</v>
      </c>
      <c r="E260" s="734" t="s">
        <v>24</v>
      </c>
      <c r="F260" s="275" t="s">
        <v>11</v>
      </c>
      <c r="G260" s="624" t="s">
        <v>431</v>
      </c>
      <c r="H260" s="617" t="s">
        <v>1189</v>
      </c>
      <c r="I260" s="749" t="s">
        <v>140</v>
      </c>
      <c r="J260" s="594" t="s">
        <v>446</v>
      </c>
      <c r="K260" s="594"/>
      <c r="L260" s="594"/>
      <c r="M260" s="594">
        <v>8</v>
      </c>
      <c r="N260" s="595">
        <f t="shared" si="3"/>
        <v>8</v>
      </c>
    </row>
    <row r="261" spans="1:14">
      <c r="A261" s="619" t="s">
        <v>424</v>
      </c>
      <c r="B261" s="614"/>
      <c r="C261" s="614"/>
      <c r="D261" s="275">
        <v>2012</v>
      </c>
      <c r="E261" s="734" t="s">
        <v>24</v>
      </c>
      <c r="F261" s="275" t="s">
        <v>11</v>
      </c>
      <c r="G261" s="624" t="s">
        <v>431</v>
      </c>
      <c r="H261" s="617" t="s">
        <v>718</v>
      </c>
      <c r="I261" s="749" t="s">
        <v>825</v>
      </c>
      <c r="J261" s="594" t="s">
        <v>446</v>
      </c>
      <c r="K261" s="594"/>
      <c r="L261" s="594">
        <v>23</v>
      </c>
      <c r="M261" s="594">
        <v>6</v>
      </c>
      <c r="N261" s="595">
        <f t="shared" ref="N261:N324" si="4">L261+M261</f>
        <v>29</v>
      </c>
    </row>
    <row r="262" spans="1:14">
      <c r="A262" s="618" t="s">
        <v>424</v>
      </c>
      <c r="B262" s="275"/>
      <c r="C262" s="275"/>
      <c r="D262" s="275">
        <v>2012</v>
      </c>
      <c r="E262" s="734" t="s">
        <v>24</v>
      </c>
      <c r="F262" s="275" t="s">
        <v>11</v>
      </c>
      <c r="G262" s="624" t="s">
        <v>431</v>
      </c>
      <c r="H262" s="617" t="s">
        <v>718</v>
      </c>
      <c r="I262" s="749" t="s">
        <v>825</v>
      </c>
      <c r="J262" s="594" t="s">
        <v>524</v>
      </c>
      <c r="K262" s="594"/>
      <c r="L262" s="594">
        <v>1644</v>
      </c>
      <c r="M262" s="594">
        <v>1188</v>
      </c>
      <c r="N262" s="595">
        <f t="shared" si="4"/>
        <v>2832</v>
      </c>
    </row>
    <row r="263" spans="1:14">
      <c r="A263" s="618" t="s">
        <v>424</v>
      </c>
      <c r="B263" s="275"/>
      <c r="C263" s="275"/>
      <c r="D263" s="275">
        <v>2012</v>
      </c>
      <c r="E263" s="734" t="s">
        <v>24</v>
      </c>
      <c r="F263" s="275" t="s">
        <v>11</v>
      </c>
      <c r="G263" s="624" t="s">
        <v>431</v>
      </c>
      <c r="H263" s="617" t="s">
        <v>718</v>
      </c>
      <c r="I263" s="749" t="s">
        <v>825</v>
      </c>
      <c r="J263" s="594" t="s">
        <v>461</v>
      </c>
      <c r="K263" s="594"/>
      <c r="L263" s="594">
        <v>429</v>
      </c>
      <c r="M263" s="594">
        <v>49</v>
      </c>
      <c r="N263" s="595">
        <f t="shared" si="4"/>
        <v>478</v>
      </c>
    </row>
    <row r="264" spans="1:14">
      <c r="A264" s="618" t="s">
        <v>424</v>
      </c>
      <c r="B264" s="275"/>
      <c r="C264" s="275"/>
      <c r="D264" s="275">
        <v>2012</v>
      </c>
      <c r="E264" s="734" t="s">
        <v>24</v>
      </c>
      <c r="F264" s="275" t="s">
        <v>11</v>
      </c>
      <c r="G264" s="624" t="s">
        <v>467</v>
      </c>
      <c r="H264" s="617" t="s">
        <v>718</v>
      </c>
      <c r="I264" s="749" t="s">
        <v>825</v>
      </c>
      <c r="J264" s="594" t="s">
        <v>524</v>
      </c>
      <c r="K264" s="594"/>
      <c r="L264" s="594">
        <v>9</v>
      </c>
      <c r="M264" s="594">
        <v>126</v>
      </c>
      <c r="N264" s="595">
        <f t="shared" si="4"/>
        <v>135</v>
      </c>
    </row>
    <row r="265" spans="1:14">
      <c r="A265" s="618" t="s">
        <v>424</v>
      </c>
      <c r="B265" s="275"/>
      <c r="C265" s="275"/>
      <c r="D265" s="275">
        <v>2012</v>
      </c>
      <c r="E265" s="734" t="s">
        <v>24</v>
      </c>
      <c r="F265" s="275" t="s">
        <v>11</v>
      </c>
      <c r="G265" s="624" t="s">
        <v>467</v>
      </c>
      <c r="H265" s="617" t="s">
        <v>718</v>
      </c>
      <c r="I265" s="749" t="s">
        <v>825</v>
      </c>
      <c r="J265" s="594" t="s">
        <v>452</v>
      </c>
      <c r="K265" s="594"/>
      <c r="L265" s="594">
        <v>2</v>
      </c>
      <c r="M265" s="594"/>
      <c r="N265" s="595">
        <f t="shared" si="4"/>
        <v>2</v>
      </c>
    </row>
    <row r="266" spans="1:14">
      <c r="A266" s="618" t="s">
        <v>424</v>
      </c>
      <c r="B266" s="275"/>
      <c r="C266" s="275"/>
      <c r="D266" s="275">
        <v>2012</v>
      </c>
      <c r="E266" s="734" t="s">
        <v>24</v>
      </c>
      <c r="F266" s="275" t="s">
        <v>11</v>
      </c>
      <c r="G266" s="624" t="s">
        <v>477</v>
      </c>
      <c r="H266" s="617" t="s">
        <v>718</v>
      </c>
      <c r="I266" s="749" t="s">
        <v>825</v>
      </c>
      <c r="J266" s="594" t="s">
        <v>436</v>
      </c>
      <c r="K266" s="594"/>
      <c r="L266" s="594">
        <v>257</v>
      </c>
      <c r="M266" s="594">
        <v>13</v>
      </c>
      <c r="N266" s="595">
        <f t="shared" si="4"/>
        <v>270</v>
      </c>
    </row>
    <row r="267" spans="1:14">
      <c r="A267" s="619" t="s">
        <v>424</v>
      </c>
      <c r="B267" s="614"/>
      <c r="C267" s="614"/>
      <c r="D267" s="275">
        <v>2012</v>
      </c>
      <c r="E267" s="734" t="s">
        <v>24</v>
      </c>
      <c r="F267" s="275" t="s">
        <v>11</v>
      </c>
      <c r="G267" s="624" t="s">
        <v>477</v>
      </c>
      <c r="H267" s="617" t="s">
        <v>718</v>
      </c>
      <c r="I267" s="749" t="s">
        <v>825</v>
      </c>
      <c r="J267" s="594" t="s">
        <v>446</v>
      </c>
      <c r="K267" s="594"/>
      <c r="L267" s="594">
        <v>2</v>
      </c>
      <c r="M267" s="594">
        <v>2</v>
      </c>
      <c r="N267" s="595">
        <f t="shared" si="4"/>
        <v>4</v>
      </c>
    </row>
    <row r="268" spans="1:14">
      <c r="A268" s="618" t="s">
        <v>424</v>
      </c>
      <c r="B268" s="275"/>
      <c r="C268" s="275"/>
      <c r="D268" s="275">
        <v>2012</v>
      </c>
      <c r="E268" s="734" t="s">
        <v>24</v>
      </c>
      <c r="F268" s="275" t="s">
        <v>11</v>
      </c>
      <c r="G268" s="624" t="s">
        <v>477</v>
      </c>
      <c r="H268" s="617" t="s">
        <v>718</v>
      </c>
      <c r="I268" s="749" t="s">
        <v>825</v>
      </c>
      <c r="J268" s="594" t="s">
        <v>550</v>
      </c>
      <c r="K268" s="594"/>
      <c r="L268" s="594">
        <v>1</v>
      </c>
      <c r="M268" s="594"/>
      <c r="N268" s="595">
        <f t="shared" si="4"/>
        <v>1</v>
      </c>
    </row>
    <row r="269" spans="1:14">
      <c r="A269" s="618" t="s">
        <v>424</v>
      </c>
      <c r="B269" s="275"/>
      <c r="C269" s="275"/>
      <c r="D269" s="275">
        <v>2012</v>
      </c>
      <c r="E269" s="734" t="s">
        <v>24</v>
      </c>
      <c r="F269" s="275" t="s">
        <v>11</v>
      </c>
      <c r="G269" s="624" t="s">
        <v>477</v>
      </c>
      <c r="H269" s="617" t="s">
        <v>718</v>
      </c>
      <c r="I269" s="749" t="s">
        <v>825</v>
      </c>
      <c r="J269" s="594" t="s">
        <v>523</v>
      </c>
      <c r="K269" s="594"/>
      <c r="L269" s="594">
        <v>1274</v>
      </c>
      <c r="M269" s="594">
        <v>706</v>
      </c>
      <c r="N269" s="595">
        <f t="shared" si="4"/>
        <v>1980</v>
      </c>
    </row>
    <row r="270" spans="1:14">
      <c r="A270" s="619" t="s">
        <v>424</v>
      </c>
      <c r="B270" s="614"/>
      <c r="C270" s="614"/>
      <c r="D270" s="275">
        <v>2012</v>
      </c>
      <c r="E270" s="734" t="s">
        <v>24</v>
      </c>
      <c r="F270" s="275" t="s">
        <v>11</v>
      </c>
      <c r="G270" s="624" t="s">
        <v>477</v>
      </c>
      <c r="H270" s="617" t="s">
        <v>718</v>
      </c>
      <c r="I270" s="749" t="s">
        <v>825</v>
      </c>
      <c r="J270" s="594" t="s">
        <v>460</v>
      </c>
      <c r="K270" s="594"/>
      <c r="L270" s="594">
        <v>76</v>
      </c>
      <c r="M270" s="594">
        <v>17</v>
      </c>
      <c r="N270" s="595">
        <f t="shared" si="4"/>
        <v>93</v>
      </c>
    </row>
    <row r="271" spans="1:14">
      <c r="A271" s="618" t="s">
        <v>424</v>
      </c>
      <c r="B271" s="275"/>
      <c r="C271" s="275"/>
      <c r="D271" s="275">
        <v>2012</v>
      </c>
      <c r="E271" s="275" t="s">
        <v>22</v>
      </c>
      <c r="F271" s="275" t="s">
        <v>11</v>
      </c>
      <c r="G271" s="623" t="s">
        <v>486</v>
      </c>
      <c r="H271" s="617" t="s">
        <v>719</v>
      </c>
      <c r="I271" s="749" t="s">
        <v>140</v>
      </c>
      <c r="J271" s="594" t="s">
        <v>504</v>
      </c>
      <c r="K271" s="594"/>
      <c r="L271" s="594">
        <v>76</v>
      </c>
      <c r="M271" s="594">
        <v>115</v>
      </c>
      <c r="N271" s="595">
        <f t="shared" si="4"/>
        <v>191</v>
      </c>
    </row>
    <row r="272" spans="1:14">
      <c r="A272" s="618" t="s">
        <v>424</v>
      </c>
      <c r="B272" s="275"/>
      <c r="C272" s="275"/>
      <c r="D272" s="275">
        <v>2012</v>
      </c>
      <c r="E272" s="275" t="s">
        <v>22</v>
      </c>
      <c r="F272" s="275" t="s">
        <v>11</v>
      </c>
      <c r="G272" s="623" t="s">
        <v>519</v>
      </c>
      <c r="H272" s="617" t="s">
        <v>719</v>
      </c>
      <c r="I272" s="749" t="s">
        <v>140</v>
      </c>
      <c r="J272" s="594" t="s">
        <v>504</v>
      </c>
      <c r="K272" s="594"/>
      <c r="L272" s="594"/>
      <c r="M272" s="594">
        <v>22</v>
      </c>
      <c r="N272" s="595">
        <f t="shared" si="4"/>
        <v>22</v>
      </c>
    </row>
    <row r="273" spans="1:14">
      <c r="A273" s="619" t="s">
        <v>424</v>
      </c>
      <c r="B273" s="614"/>
      <c r="C273" s="614"/>
      <c r="D273" s="275">
        <v>2012</v>
      </c>
      <c r="E273" s="734" t="s">
        <v>24</v>
      </c>
      <c r="F273" s="275" t="s">
        <v>11</v>
      </c>
      <c r="G273" s="624" t="s">
        <v>431</v>
      </c>
      <c r="H273" s="617" t="s">
        <v>719</v>
      </c>
      <c r="I273" s="749" t="s">
        <v>576</v>
      </c>
      <c r="J273" s="594" t="s">
        <v>435</v>
      </c>
      <c r="K273" s="594"/>
      <c r="L273" s="594"/>
      <c r="M273" s="594">
        <v>3</v>
      </c>
      <c r="N273" s="595">
        <f t="shared" si="4"/>
        <v>3</v>
      </c>
    </row>
    <row r="274" spans="1:14">
      <c r="A274" s="618" t="s">
        <v>424</v>
      </c>
      <c r="B274" s="275"/>
      <c r="C274" s="275"/>
      <c r="D274" s="275">
        <v>2012</v>
      </c>
      <c r="E274" s="734" t="s">
        <v>24</v>
      </c>
      <c r="F274" s="275" t="s">
        <v>11</v>
      </c>
      <c r="G274" s="624" t="s">
        <v>431</v>
      </c>
      <c r="H274" s="617" t="s">
        <v>719</v>
      </c>
      <c r="I274" s="749" t="s">
        <v>576</v>
      </c>
      <c r="J274" s="594" t="s">
        <v>436</v>
      </c>
      <c r="K274" s="594"/>
      <c r="L274" s="594"/>
      <c r="M274" s="594">
        <v>13</v>
      </c>
      <c r="N274" s="595">
        <f t="shared" si="4"/>
        <v>13</v>
      </c>
    </row>
    <row r="275" spans="1:14">
      <c r="A275" s="618" t="s">
        <v>424</v>
      </c>
      <c r="B275" s="275"/>
      <c r="C275" s="275"/>
      <c r="D275" s="275">
        <v>2012</v>
      </c>
      <c r="E275" s="734" t="s">
        <v>24</v>
      </c>
      <c r="F275" s="275" t="s">
        <v>11</v>
      </c>
      <c r="G275" s="624" t="s">
        <v>431</v>
      </c>
      <c r="H275" s="617" t="s">
        <v>719</v>
      </c>
      <c r="I275" s="749" t="s">
        <v>576</v>
      </c>
      <c r="J275" s="594" t="s">
        <v>446</v>
      </c>
      <c r="K275" s="594"/>
      <c r="L275" s="594"/>
      <c r="M275" s="594">
        <v>12</v>
      </c>
      <c r="N275" s="595">
        <f t="shared" si="4"/>
        <v>12</v>
      </c>
    </row>
    <row r="276" spans="1:14">
      <c r="A276" s="619" t="s">
        <v>424</v>
      </c>
      <c r="B276" s="614"/>
      <c r="C276" s="614"/>
      <c r="D276" s="275">
        <v>2012</v>
      </c>
      <c r="E276" s="734" t="s">
        <v>24</v>
      </c>
      <c r="F276" s="275" t="s">
        <v>11</v>
      </c>
      <c r="G276" s="624" t="s">
        <v>431</v>
      </c>
      <c r="H276" s="617" t="s">
        <v>719</v>
      </c>
      <c r="I276" s="749" t="s">
        <v>576</v>
      </c>
      <c r="J276" s="594" t="s">
        <v>524</v>
      </c>
      <c r="K276" s="594"/>
      <c r="L276" s="594">
        <v>147</v>
      </c>
      <c r="M276" s="594">
        <v>653</v>
      </c>
      <c r="N276" s="595">
        <f t="shared" si="4"/>
        <v>800</v>
      </c>
    </row>
    <row r="277" spans="1:14">
      <c r="A277" s="618" t="s">
        <v>424</v>
      </c>
      <c r="B277" s="275"/>
      <c r="C277" s="275"/>
      <c r="D277" s="275">
        <v>2012</v>
      </c>
      <c r="E277" s="734" t="s">
        <v>24</v>
      </c>
      <c r="F277" s="275" t="s">
        <v>11</v>
      </c>
      <c r="G277" s="624" t="s">
        <v>431</v>
      </c>
      <c r="H277" s="617" t="s">
        <v>719</v>
      </c>
      <c r="I277" s="749" t="s">
        <v>576</v>
      </c>
      <c r="J277" s="594" t="s">
        <v>461</v>
      </c>
      <c r="K277" s="594"/>
      <c r="L277" s="594">
        <v>15</v>
      </c>
      <c r="M277" s="594">
        <v>4</v>
      </c>
      <c r="N277" s="595">
        <f t="shared" si="4"/>
        <v>19</v>
      </c>
    </row>
    <row r="278" spans="1:14">
      <c r="A278" s="619" t="s">
        <v>424</v>
      </c>
      <c r="B278" s="614"/>
      <c r="C278" s="614"/>
      <c r="D278" s="275">
        <v>2012</v>
      </c>
      <c r="E278" s="734" t="s">
        <v>24</v>
      </c>
      <c r="F278" s="275" t="s">
        <v>11</v>
      </c>
      <c r="G278" s="624" t="s">
        <v>467</v>
      </c>
      <c r="H278" s="617" t="s">
        <v>719</v>
      </c>
      <c r="I278" s="749" t="s">
        <v>576</v>
      </c>
      <c r="J278" s="594" t="s">
        <v>524</v>
      </c>
      <c r="K278" s="594"/>
      <c r="L278" s="594">
        <v>10</v>
      </c>
      <c r="M278" s="594">
        <v>2300</v>
      </c>
      <c r="N278" s="595">
        <f t="shared" si="4"/>
        <v>2310</v>
      </c>
    </row>
    <row r="279" spans="1:14">
      <c r="A279" s="618" t="s">
        <v>424</v>
      </c>
      <c r="B279" s="275"/>
      <c r="C279" s="275"/>
      <c r="D279" s="275">
        <v>2012</v>
      </c>
      <c r="E279" s="734" t="s">
        <v>24</v>
      </c>
      <c r="F279" s="275" t="s">
        <v>11</v>
      </c>
      <c r="G279" s="624" t="s">
        <v>467</v>
      </c>
      <c r="H279" s="617" t="s">
        <v>719</v>
      </c>
      <c r="I279" s="749" t="s">
        <v>576</v>
      </c>
      <c r="J279" s="594" t="s">
        <v>452</v>
      </c>
      <c r="K279" s="594"/>
      <c r="L279" s="594">
        <v>83</v>
      </c>
      <c r="M279" s="594"/>
      <c r="N279" s="595">
        <f t="shared" si="4"/>
        <v>83</v>
      </c>
    </row>
    <row r="280" spans="1:14">
      <c r="A280" s="618" t="s">
        <v>424</v>
      </c>
      <c r="B280" s="275"/>
      <c r="C280" s="275"/>
      <c r="D280" s="275">
        <v>2012</v>
      </c>
      <c r="E280" s="734" t="s">
        <v>24</v>
      </c>
      <c r="F280" s="275" t="s">
        <v>11</v>
      </c>
      <c r="G280" s="624" t="s">
        <v>477</v>
      </c>
      <c r="H280" s="617" t="s">
        <v>719</v>
      </c>
      <c r="I280" s="749" t="s">
        <v>825</v>
      </c>
      <c r="J280" s="594" t="s">
        <v>436</v>
      </c>
      <c r="K280" s="594"/>
      <c r="L280" s="594">
        <v>1</v>
      </c>
      <c r="M280" s="594">
        <v>51</v>
      </c>
      <c r="N280" s="595">
        <f t="shared" si="4"/>
        <v>52</v>
      </c>
    </row>
    <row r="281" spans="1:14">
      <c r="A281" s="618" t="s">
        <v>424</v>
      </c>
      <c r="B281" s="275"/>
      <c r="C281" s="275"/>
      <c r="D281" s="275">
        <v>2012</v>
      </c>
      <c r="E281" s="734" t="s">
        <v>24</v>
      </c>
      <c r="F281" s="275" t="s">
        <v>11</v>
      </c>
      <c r="G281" s="624" t="s">
        <v>477</v>
      </c>
      <c r="H281" s="617" t="s">
        <v>719</v>
      </c>
      <c r="I281" s="749" t="s">
        <v>825</v>
      </c>
      <c r="J281" s="594" t="s">
        <v>480</v>
      </c>
      <c r="K281" s="594"/>
      <c r="L281" s="594">
        <v>10</v>
      </c>
      <c r="M281" s="594"/>
      <c r="N281" s="595">
        <f t="shared" si="4"/>
        <v>10</v>
      </c>
    </row>
    <row r="282" spans="1:14">
      <c r="A282" s="619" t="s">
        <v>424</v>
      </c>
      <c r="B282" s="614"/>
      <c r="C282" s="614"/>
      <c r="D282" s="275">
        <v>2012</v>
      </c>
      <c r="E282" s="734" t="s">
        <v>24</v>
      </c>
      <c r="F282" s="275" t="s">
        <v>11</v>
      </c>
      <c r="G282" s="624" t="s">
        <v>477</v>
      </c>
      <c r="H282" s="617" t="s">
        <v>719</v>
      </c>
      <c r="I282" s="749" t="s">
        <v>825</v>
      </c>
      <c r="J282" s="594" t="s">
        <v>447</v>
      </c>
      <c r="K282" s="594"/>
      <c r="L282" s="594">
        <v>1</v>
      </c>
      <c r="M282" s="594"/>
      <c r="N282" s="595">
        <f t="shared" si="4"/>
        <v>1</v>
      </c>
    </row>
    <row r="283" spans="1:14">
      <c r="A283" s="618" t="s">
        <v>424</v>
      </c>
      <c r="B283" s="275"/>
      <c r="C283" s="275"/>
      <c r="D283" s="275">
        <v>2012</v>
      </c>
      <c r="E283" s="734" t="s">
        <v>24</v>
      </c>
      <c r="F283" s="275" t="s">
        <v>11</v>
      </c>
      <c r="G283" s="624" t="s">
        <v>477</v>
      </c>
      <c r="H283" s="617" t="s">
        <v>719</v>
      </c>
      <c r="I283" s="749" t="s">
        <v>825</v>
      </c>
      <c r="J283" s="594" t="s">
        <v>447</v>
      </c>
      <c r="K283" s="594"/>
      <c r="L283" s="594">
        <v>3</v>
      </c>
      <c r="M283" s="594"/>
      <c r="N283" s="595">
        <f t="shared" si="4"/>
        <v>3</v>
      </c>
    </row>
    <row r="284" spans="1:14">
      <c r="A284" s="618" t="s">
        <v>424</v>
      </c>
      <c r="B284" s="275"/>
      <c r="C284" s="275"/>
      <c r="D284" s="275">
        <v>2012</v>
      </c>
      <c r="E284" s="734" t="s">
        <v>24</v>
      </c>
      <c r="F284" s="275" t="s">
        <v>11</v>
      </c>
      <c r="G284" s="624" t="s">
        <v>477</v>
      </c>
      <c r="H284" s="617" t="s">
        <v>719</v>
      </c>
      <c r="I284" s="749" t="s">
        <v>825</v>
      </c>
      <c r="J284" s="594" t="s">
        <v>550</v>
      </c>
      <c r="K284" s="594"/>
      <c r="L284" s="594"/>
      <c r="M284" s="594">
        <v>103</v>
      </c>
      <c r="N284" s="595">
        <f t="shared" si="4"/>
        <v>103</v>
      </c>
    </row>
    <row r="285" spans="1:14">
      <c r="A285" s="619" t="s">
        <v>424</v>
      </c>
      <c r="B285" s="614"/>
      <c r="C285" s="614"/>
      <c r="D285" s="275">
        <v>2012</v>
      </c>
      <c r="E285" s="734" t="s">
        <v>24</v>
      </c>
      <c r="F285" s="275" t="s">
        <v>11</v>
      </c>
      <c r="G285" s="624" t="s">
        <v>477</v>
      </c>
      <c r="H285" s="617" t="s">
        <v>719</v>
      </c>
      <c r="I285" s="749" t="s">
        <v>825</v>
      </c>
      <c r="J285" s="594" t="s">
        <v>523</v>
      </c>
      <c r="K285" s="594"/>
      <c r="L285" s="594">
        <v>214</v>
      </c>
      <c r="M285" s="594">
        <v>140</v>
      </c>
      <c r="N285" s="595">
        <f t="shared" si="4"/>
        <v>354</v>
      </c>
    </row>
    <row r="286" spans="1:14">
      <c r="A286" s="618" t="s">
        <v>424</v>
      </c>
      <c r="B286" s="275"/>
      <c r="C286" s="275"/>
      <c r="D286" s="275">
        <v>2012</v>
      </c>
      <c r="E286" s="734" t="s">
        <v>24</v>
      </c>
      <c r="F286" s="275" t="s">
        <v>11</v>
      </c>
      <c r="G286" s="624" t="s">
        <v>477</v>
      </c>
      <c r="H286" s="617" t="s">
        <v>719</v>
      </c>
      <c r="I286" s="749" t="s">
        <v>825</v>
      </c>
      <c r="J286" s="594" t="s">
        <v>457</v>
      </c>
      <c r="K286" s="594"/>
      <c r="L286" s="594">
        <v>8</v>
      </c>
      <c r="M286" s="594">
        <v>5</v>
      </c>
      <c r="N286" s="595">
        <f t="shared" si="4"/>
        <v>13</v>
      </c>
    </row>
    <row r="287" spans="1:14">
      <c r="A287" s="618" t="s">
        <v>424</v>
      </c>
      <c r="B287" s="275"/>
      <c r="C287" s="275"/>
      <c r="D287" s="275">
        <v>2012</v>
      </c>
      <c r="E287" s="734" t="s">
        <v>24</v>
      </c>
      <c r="F287" s="275" t="s">
        <v>11</v>
      </c>
      <c r="G287" s="624" t="s">
        <v>477</v>
      </c>
      <c r="H287" s="617" t="s">
        <v>719</v>
      </c>
      <c r="I287" s="749" t="s">
        <v>825</v>
      </c>
      <c r="J287" s="594" t="s">
        <v>457</v>
      </c>
      <c r="K287" s="594"/>
      <c r="L287" s="594">
        <v>30</v>
      </c>
      <c r="M287" s="594"/>
      <c r="N287" s="595">
        <f t="shared" si="4"/>
        <v>30</v>
      </c>
    </row>
    <row r="288" spans="1:14">
      <c r="A288" s="619" t="s">
        <v>424</v>
      </c>
      <c r="B288" s="614"/>
      <c r="C288" s="614"/>
      <c r="D288" s="275">
        <v>2012</v>
      </c>
      <c r="E288" s="734" t="s">
        <v>24</v>
      </c>
      <c r="F288" s="275" t="s">
        <v>11</v>
      </c>
      <c r="G288" s="624" t="s">
        <v>477</v>
      </c>
      <c r="H288" s="617" t="s">
        <v>719</v>
      </c>
      <c r="I288" s="749" t="s">
        <v>825</v>
      </c>
      <c r="J288" s="594" t="s">
        <v>460</v>
      </c>
      <c r="K288" s="594"/>
      <c r="L288" s="594"/>
      <c r="M288" s="594">
        <v>21</v>
      </c>
      <c r="N288" s="595">
        <f t="shared" si="4"/>
        <v>21</v>
      </c>
    </row>
    <row r="289" spans="1:14">
      <c r="A289" s="618" t="s">
        <v>424</v>
      </c>
      <c r="B289" s="275"/>
      <c r="C289" s="275"/>
      <c r="D289" s="275">
        <v>2012</v>
      </c>
      <c r="E289" s="734" t="s">
        <v>24</v>
      </c>
      <c r="F289" s="275" t="s">
        <v>11</v>
      </c>
      <c r="G289" s="624" t="s">
        <v>477</v>
      </c>
      <c r="H289" s="617" t="s">
        <v>719</v>
      </c>
      <c r="I289" s="749" t="s">
        <v>825</v>
      </c>
      <c r="J289" s="594" t="s">
        <v>484</v>
      </c>
      <c r="K289" s="594"/>
      <c r="L289" s="594"/>
      <c r="M289" s="594">
        <v>110</v>
      </c>
      <c r="N289" s="595">
        <f t="shared" si="4"/>
        <v>110</v>
      </c>
    </row>
    <row r="290" spans="1:14">
      <c r="A290" s="618" t="s">
        <v>424</v>
      </c>
      <c r="B290" s="275"/>
      <c r="C290" s="275"/>
      <c r="D290" s="275">
        <v>2012</v>
      </c>
      <c r="E290" s="734" t="s">
        <v>24</v>
      </c>
      <c r="F290" s="275" t="s">
        <v>11</v>
      </c>
      <c r="G290" s="624" t="s">
        <v>431</v>
      </c>
      <c r="H290" s="617" t="s">
        <v>160</v>
      </c>
      <c r="I290" s="749" t="s">
        <v>825</v>
      </c>
      <c r="J290" s="594" t="s">
        <v>436</v>
      </c>
      <c r="K290" s="594"/>
      <c r="L290" s="594">
        <v>50</v>
      </c>
      <c r="M290" s="594">
        <v>1</v>
      </c>
      <c r="N290" s="595">
        <f t="shared" si="4"/>
        <v>51</v>
      </c>
    </row>
    <row r="291" spans="1:14">
      <c r="A291" s="619" t="s">
        <v>424</v>
      </c>
      <c r="B291" s="614"/>
      <c r="C291" s="614"/>
      <c r="D291" s="275">
        <v>2012</v>
      </c>
      <c r="E291" s="734" t="s">
        <v>24</v>
      </c>
      <c r="F291" s="275" t="s">
        <v>11</v>
      </c>
      <c r="G291" s="624" t="s">
        <v>431</v>
      </c>
      <c r="H291" s="617" t="s">
        <v>160</v>
      </c>
      <c r="I291" s="749" t="s">
        <v>825</v>
      </c>
      <c r="J291" s="594" t="s">
        <v>446</v>
      </c>
      <c r="K291" s="594"/>
      <c r="L291" s="594">
        <v>12</v>
      </c>
      <c r="M291" s="594">
        <v>46</v>
      </c>
      <c r="N291" s="595">
        <f t="shared" si="4"/>
        <v>58</v>
      </c>
    </row>
    <row r="292" spans="1:14">
      <c r="A292" s="618" t="s">
        <v>424</v>
      </c>
      <c r="B292" s="275"/>
      <c r="C292" s="275"/>
      <c r="D292" s="275">
        <v>2012</v>
      </c>
      <c r="E292" s="734" t="s">
        <v>24</v>
      </c>
      <c r="F292" s="275" t="s">
        <v>11</v>
      </c>
      <c r="G292" s="624" t="s">
        <v>431</v>
      </c>
      <c r="H292" s="617" t="s">
        <v>160</v>
      </c>
      <c r="I292" s="749" t="s">
        <v>825</v>
      </c>
      <c r="J292" s="594" t="s">
        <v>524</v>
      </c>
      <c r="K292" s="594"/>
      <c r="L292" s="594">
        <v>475</v>
      </c>
      <c r="M292" s="594">
        <v>276</v>
      </c>
      <c r="N292" s="595">
        <f t="shared" si="4"/>
        <v>751</v>
      </c>
    </row>
    <row r="293" spans="1:14">
      <c r="A293" s="618" t="s">
        <v>424</v>
      </c>
      <c r="B293" s="275"/>
      <c r="C293" s="275"/>
      <c r="D293" s="275">
        <v>2012</v>
      </c>
      <c r="E293" s="734" t="s">
        <v>24</v>
      </c>
      <c r="F293" s="275" t="s">
        <v>11</v>
      </c>
      <c r="G293" s="624" t="s">
        <v>431</v>
      </c>
      <c r="H293" s="617" t="s">
        <v>160</v>
      </c>
      <c r="I293" s="749" t="s">
        <v>825</v>
      </c>
      <c r="J293" s="594" t="s">
        <v>461</v>
      </c>
      <c r="K293" s="594"/>
      <c r="L293" s="594">
        <v>13</v>
      </c>
      <c r="M293" s="594"/>
      <c r="N293" s="595">
        <f t="shared" si="4"/>
        <v>13</v>
      </c>
    </row>
    <row r="294" spans="1:14">
      <c r="A294" s="618" t="s">
        <v>424</v>
      </c>
      <c r="B294" s="275"/>
      <c r="C294" s="275"/>
      <c r="D294" s="275">
        <v>2012</v>
      </c>
      <c r="E294" s="734" t="s">
        <v>24</v>
      </c>
      <c r="F294" s="275" t="s">
        <v>11</v>
      </c>
      <c r="G294" s="624" t="s">
        <v>467</v>
      </c>
      <c r="H294" s="617" t="s">
        <v>160</v>
      </c>
      <c r="I294" s="749" t="s">
        <v>825</v>
      </c>
      <c r="J294" s="594" t="s">
        <v>524</v>
      </c>
      <c r="K294" s="594"/>
      <c r="L294" s="594">
        <v>6</v>
      </c>
      <c r="M294" s="594">
        <v>382</v>
      </c>
      <c r="N294" s="595">
        <f t="shared" si="4"/>
        <v>388</v>
      </c>
    </row>
    <row r="295" spans="1:14">
      <c r="A295" s="618" t="s">
        <v>424</v>
      </c>
      <c r="B295" s="275"/>
      <c r="C295" s="275"/>
      <c r="D295" s="275">
        <v>2012</v>
      </c>
      <c r="E295" s="734" t="s">
        <v>24</v>
      </c>
      <c r="F295" s="275" t="s">
        <v>11</v>
      </c>
      <c r="G295" s="624" t="s">
        <v>477</v>
      </c>
      <c r="H295" s="617" t="s">
        <v>160</v>
      </c>
      <c r="I295" s="749" t="s">
        <v>825</v>
      </c>
      <c r="J295" s="594" t="s">
        <v>436</v>
      </c>
      <c r="K295" s="594"/>
      <c r="L295" s="594">
        <v>693</v>
      </c>
      <c r="M295" s="594">
        <v>1</v>
      </c>
      <c r="N295" s="595">
        <f t="shared" si="4"/>
        <v>694</v>
      </c>
    </row>
    <row r="296" spans="1:14">
      <c r="A296" s="619" t="s">
        <v>424</v>
      </c>
      <c r="B296" s="614"/>
      <c r="C296" s="614"/>
      <c r="D296" s="275">
        <v>2012</v>
      </c>
      <c r="E296" s="734" t="s">
        <v>24</v>
      </c>
      <c r="F296" s="275" t="s">
        <v>11</v>
      </c>
      <c r="G296" s="624" t="s">
        <v>477</v>
      </c>
      <c r="H296" s="617" t="s">
        <v>160</v>
      </c>
      <c r="I296" s="749" t="s">
        <v>825</v>
      </c>
      <c r="J296" s="594" t="s">
        <v>434</v>
      </c>
      <c r="K296" s="594"/>
      <c r="L296" s="594">
        <v>1</v>
      </c>
      <c r="M296" s="594"/>
      <c r="N296" s="595">
        <f t="shared" si="4"/>
        <v>1</v>
      </c>
    </row>
    <row r="297" spans="1:14">
      <c r="A297" s="618" t="s">
        <v>424</v>
      </c>
      <c r="B297" s="275"/>
      <c r="C297" s="275"/>
      <c r="D297" s="275">
        <v>2012</v>
      </c>
      <c r="E297" s="734" t="s">
        <v>24</v>
      </c>
      <c r="F297" s="275" t="s">
        <v>11</v>
      </c>
      <c r="G297" s="624" t="s">
        <v>477</v>
      </c>
      <c r="H297" s="617" t="s">
        <v>160</v>
      </c>
      <c r="I297" s="749" t="s">
        <v>825</v>
      </c>
      <c r="J297" s="594" t="s">
        <v>446</v>
      </c>
      <c r="K297" s="594"/>
      <c r="L297" s="594"/>
      <c r="M297" s="594">
        <v>89</v>
      </c>
      <c r="N297" s="595">
        <f t="shared" si="4"/>
        <v>89</v>
      </c>
    </row>
    <row r="298" spans="1:14">
      <c r="A298" s="618" t="s">
        <v>424</v>
      </c>
      <c r="B298" s="275"/>
      <c r="C298" s="275"/>
      <c r="D298" s="275">
        <v>2012</v>
      </c>
      <c r="E298" s="734" t="s">
        <v>24</v>
      </c>
      <c r="F298" s="275" t="s">
        <v>11</v>
      </c>
      <c r="G298" s="624" t="s">
        <v>477</v>
      </c>
      <c r="H298" s="617" t="s">
        <v>160</v>
      </c>
      <c r="I298" s="749" t="s">
        <v>825</v>
      </c>
      <c r="J298" s="594" t="s">
        <v>480</v>
      </c>
      <c r="K298" s="594"/>
      <c r="L298" s="594">
        <v>4</v>
      </c>
      <c r="M298" s="594"/>
      <c r="N298" s="595">
        <f t="shared" si="4"/>
        <v>4</v>
      </c>
    </row>
    <row r="299" spans="1:14">
      <c r="A299" s="619" t="s">
        <v>424</v>
      </c>
      <c r="B299" s="614"/>
      <c r="C299" s="614"/>
      <c r="D299" s="275">
        <v>2012</v>
      </c>
      <c r="E299" s="734" t="s">
        <v>24</v>
      </c>
      <c r="F299" s="275" t="s">
        <v>11</v>
      </c>
      <c r="G299" s="624" t="s">
        <v>477</v>
      </c>
      <c r="H299" s="617" t="s">
        <v>160</v>
      </c>
      <c r="I299" s="749" t="s">
        <v>825</v>
      </c>
      <c r="J299" s="594" t="s">
        <v>550</v>
      </c>
      <c r="K299" s="594"/>
      <c r="L299" s="594">
        <v>47</v>
      </c>
      <c r="M299" s="594"/>
      <c r="N299" s="595">
        <f t="shared" si="4"/>
        <v>47</v>
      </c>
    </row>
    <row r="300" spans="1:14">
      <c r="A300" s="618" t="s">
        <v>424</v>
      </c>
      <c r="B300" s="275"/>
      <c r="C300" s="275"/>
      <c r="D300" s="275">
        <v>2012</v>
      </c>
      <c r="E300" s="734" t="s">
        <v>24</v>
      </c>
      <c r="F300" s="275" t="s">
        <v>11</v>
      </c>
      <c r="G300" s="624" t="s">
        <v>477</v>
      </c>
      <c r="H300" s="617" t="s">
        <v>160</v>
      </c>
      <c r="I300" s="749" t="s">
        <v>825</v>
      </c>
      <c r="J300" s="594" t="s">
        <v>523</v>
      </c>
      <c r="K300" s="594"/>
      <c r="L300" s="594">
        <v>2045</v>
      </c>
      <c r="M300" s="594">
        <v>704</v>
      </c>
      <c r="N300" s="595">
        <f t="shared" si="4"/>
        <v>2749</v>
      </c>
    </row>
    <row r="301" spans="1:14">
      <c r="A301" s="618" t="s">
        <v>424</v>
      </c>
      <c r="B301" s="275"/>
      <c r="C301" s="275"/>
      <c r="D301" s="275">
        <v>2012</v>
      </c>
      <c r="E301" s="734" t="s">
        <v>24</v>
      </c>
      <c r="F301" s="275" t="s">
        <v>11</v>
      </c>
      <c r="G301" s="624" t="s">
        <v>477</v>
      </c>
      <c r="H301" s="617" t="s">
        <v>160</v>
      </c>
      <c r="I301" s="749" t="s">
        <v>825</v>
      </c>
      <c r="J301" s="594" t="s">
        <v>460</v>
      </c>
      <c r="K301" s="594"/>
      <c r="L301" s="594">
        <v>43</v>
      </c>
      <c r="M301" s="594"/>
      <c r="N301" s="595">
        <f t="shared" si="4"/>
        <v>43</v>
      </c>
    </row>
    <row r="302" spans="1:14">
      <c r="A302" s="619" t="s">
        <v>424</v>
      </c>
      <c r="B302" s="614"/>
      <c r="C302" s="614"/>
      <c r="D302" s="275">
        <v>2012</v>
      </c>
      <c r="E302" s="734" t="s">
        <v>24</v>
      </c>
      <c r="F302" s="275" t="s">
        <v>11</v>
      </c>
      <c r="G302" s="624" t="s">
        <v>431</v>
      </c>
      <c r="H302" s="617" t="s">
        <v>1190</v>
      </c>
      <c r="I302" s="749" t="s">
        <v>825</v>
      </c>
      <c r="J302" s="594" t="s">
        <v>446</v>
      </c>
      <c r="K302" s="594"/>
      <c r="L302" s="594"/>
      <c r="M302" s="594">
        <v>549</v>
      </c>
      <c r="N302" s="595">
        <f t="shared" si="4"/>
        <v>549</v>
      </c>
    </row>
    <row r="303" spans="1:14">
      <c r="A303" s="618" t="s">
        <v>424</v>
      </c>
      <c r="B303" s="275"/>
      <c r="C303" s="275"/>
      <c r="D303" s="275">
        <v>2012</v>
      </c>
      <c r="E303" s="734" t="s">
        <v>24</v>
      </c>
      <c r="F303" s="275" t="s">
        <v>11</v>
      </c>
      <c r="G303" s="624" t="s">
        <v>431</v>
      </c>
      <c r="H303" s="617" t="s">
        <v>1190</v>
      </c>
      <c r="I303" s="749" t="s">
        <v>825</v>
      </c>
      <c r="J303" s="594" t="s">
        <v>524</v>
      </c>
      <c r="K303" s="594"/>
      <c r="L303" s="594"/>
      <c r="M303" s="594">
        <v>155</v>
      </c>
      <c r="N303" s="595">
        <f t="shared" si="4"/>
        <v>155</v>
      </c>
    </row>
    <row r="304" spans="1:14">
      <c r="A304" s="619" t="s">
        <v>424</v>
      </c>
      <c r="B304" s="614"/>
      <c r="C304" s="614"/>
      <c r="D304" s="275">
        <v>2012</v>
      </c>
      <c r="E304" s="734" t="s">
        <v>24</v>
      </c>
      <c r="F304" s="275" t="s">
        <v>11</v>
      </c>
      <c r="G304" s="624" t="s">
        <v>477</v>
      </c>
      <c r="H304" s="617" t="s">
        <v>1190</v>
      </c>
      <c r="I304" s="749" t="s">
        <v>825</v>
      </c>
      <c r="J304" s="594" t="s">
        <v>446</v>
      </c>
      <c r="K304" s="594"/>
      <c r="L304" s="594"/>
      <c r="M304" s="594">
        <v>20</v>
      </c>
      <c r="N304" s="595">
        <f t="shared" si="4"/>
        <v>20</v>
      </c>
    </row>
    <row r="305" spans="1:14">
      <c r="A305" s="618" t="s">
        <v>424</v>
      </c>
      <c r="B305" s="275"/>
      <c r="C305" s="275"/>
      <c r="D305" s="275">
        <v>2012</v>
      </c>
      <c r="E305" s="734" t="s">
        <v>24</v>
      </c>
      <c r="F305" s="275" t="s">
        <v>11</v>
      </c>
      <c r="G305" s="624" t="s">
        <v>477</v>
      </c>
      <c r="H305" s="617" t="s">
        <v>1190</v>
      </c>
      <c r="I305" s="749" t="s">
        <v>825</v>
      </c>
      <c r="J305" s="594" t="s">
        <v>480</v>
      </c>
      <c r="K305" s="594"/>
      <c r="L305" s="594">
        <v>4</v>
      </c>
      <c r="M305" s="594"/>
      <c r="N305" s="595">
        <f t="shared" si="4"/>
        <v>4</v>
      </c>
    </row>
    <row r="306" spans="1:14">
      <c r="A306" s="618" t="s">
        <v>424</v>
      </c>
      <c r="B306" s="275"/>
      <c r="C306" s="275"/>
      <c r="D306" s="275">
        <v>2012</v>
      </c>
      <c r="E306" s="734" t="s">
        <v>24</v>
      </c>
      <c r="F306" s="275" t="s">
        <v>11</v>
      </c>
      <c r="G306" s="624" t="s">
        <v>477</v>
      </c>
      <c r="H306" s="617" t="s">
        <v>1190</v>
      </c>
      <c r="I306" s="749" t="s">
        <v>825</v>
      </c>
      <c r="J306" s="594" t="s">
        <v>523</v>
      </c>
      <c r="K306" s="594"/>
      <c r="L306" s="594"/>
      <c r="M306" s="594">
        <v>318</v>
      </c>
      <c r="N306" s="595">
        <f t="shared" si="4"/>
        <v>318</v>
      </c>
    </row>
    <row r="307" spans="1:14">
      <c r="A307" s="618" t="s">
        <v>424</v>
      </c>
      <c r="B307" s="275"/>
      <c r="C307" s="275"/>
      <c r="D307" s="275">
        <v>2012</v>
      </c>
      <c r="E307" s="275" t="s">
        <v>22</v>
      </c>
      <c r="F307" s="275" t="s">
        <v>11</v>
      </c>
      <c r="G307" s="623" t="s">
        <v>486</v>
      </c>
      <c r="H307" s="617" t="s">
        <v>729</v>
      </c>
      <c r="I307" s="749" t="s">
        <v>140</v>
      </c>
      <c r="J307" s="594" t="s">
        <v>504</v>
      </c>
      <c r="K307" s="594"/>
      <c r="L307" s="594">
        <v>37</v>
      </c>
      <c r="M307" s="594">
        <v>5</v>
      </c>
      <c r="N307" s="595">
        <f t="shared" si="4"/>
        <v>42</v>
      </c>
    </row>
    <row r="308" spans="1:14">
      <c r="A308" s="618" t="s">
        <v>424</v>
      </c>
      <c r="B308" s="275"/>
      <c r="C308" s="275"/>
      <c r="D308" s="275">
        <v>2012</v>
      </c>
      <c r="E308" s="734" t="s">
        <v>24</v>
      </c>
      <c r="F308" s="275" t="s">
        <v>11</v>
      </c>
      <c r="G308" s="624" t="s">
        <v>431</v>
      </c>
      <c r="H308" s="617" t="s">
        <v>729</v>
      </c>
      <c r="I308" s="749" t="s">
        <v>140</v>
      </c>
      <c r="J308" s="594" t="s">
        <v>435</v>
      </c>
      <c r="K308" s="594"/>
      <c r="L308" s="594">
        <v>28</v>
      </c>
      <c r="M308" s="594">
        <v>4</v>
      </c>
      <c r="N308" s="595">
        <f t="shared" si="4"/>
        <v>32</v>
      </c>
    </row>
    <row r="309" spans="1:14">
      <c r="A309" s="619" t="s">
        <v>424</v>
      </c>
      <c r="B309" s="614"/>
      <c r="C309" s="614"/>
      <c r="D309" s="275">
        <v>2012</v>
      </c>
      <c r="E309" s="734" t="s">
        <v>24</v>
      </c>
      <c r="F309" s="275" t="s">
        <v>11</v>
      </c>
      <c r="G309" s="624" t="s">
        <v>431</v>
      </c>
      <c r="H309" s="617" t="s">
        <v>729</v>
      </c>
      <c r="I309" s="749" t="s">
        <v>140</v>
      </c>
      <c r="J309" s="594" t="s">
        <v>436</v>
      </c>
      <c r="K309" s="594"/>
      <c r="L309" s="594">
        <v>56</v>
      </c>
      <c r="M309" s="594">
        <v>8</v>
      </c>
      <c r="N309" s="595">
        <f t="shared" si="4"/>
        <v>64</v>
      </c>
    </row>
    <row r="310" spans="1:14">
      <c r="A310" s="618" t="s">
        <v>424</v>
      </c>
      <c r="B310" s="275"/>
      <c r="C310" s="275"/>
      <c r="D310" s="275">
        <v>2012</v>
      </c>
      <c r="E310" s="734" t="s">
        <v>24</v>
      </c>
      <c r="F310" s="275" t="s">
        <v>11</v>
      </c>
      <c r="G310" s="624" t="s">
        <v>431</v>
      </c>
      <c r="H310" s="617" t="s">
        <v>729</v>
      </c>
      <c r="I310" s="749" t="s">
        <v>140</v>
      </c>
      <c r="J310" s="594" t="s">
        <v>446</v>
      </c>
      <c r="K310" s="594"/>
      <c r="L310" s="594">
        <v>1</v>
      </c>
      <c r="M310" s="594"/>
      <c r="N310" s="595">
        <f t="shared" si="4"/>
        <v>1</v>
      </c>
    </row>
    <row r="311" spans="1:14">
      <c r="A311" s="618" t="s">
        <v>424</v>
      </c>
      <c r="B311" s="275"/>
      <c r="C311" s="275"/>
      <c r="D311" s="275">
        <v>2012</v>
      </c>
      <c r="E311" s="734" t="s">
        <v>24</v>
      </c>
      <c r="F311" s="275" t="s">
        <v>11</v>
      </c>
      <c r="G311" s="624" t="s">
        <v>431</v>
      </c>
      <c r="H311" s="617" t="s">
        <v>729</v>
      </c>
      <c r="I311" s="749" t="s">
        <v>140</v>
      </c>
      <c r="J311" s="594" t="s">
        <v>524</v>
      </c>
      <c r="K311" s="594"/>
      <c r="L311" s="594">
        <v>754</v>
      </c>
      <c r="M311" s="594">
        <v>181</v>
      </c>
      <c r="N311" s="595">
        <f t="shared" si="4"/>
        <v>935</v>
      </c>
    </row>
    <row r="312" spans="1:14">
      <c r="A312" s="619" t="s">
        <v>424</v>
      </c>
      <c r="B312" s="614"/>
      <c r="C312" s="614"/>
      <c r="D312" s="275">
        <v>2012</v>
      </c>
      <c r="E312" s="734" t="s">
        <v>24</v>
      </c>
      <c r="F312" s="275" t="s">
        <v>11</v>
      </c>
      <c r="G312" s="624" t="s">
        <v>431</v>
      </c>
      <c r="H312" s="617" t="s">
        <v>729</v>
      </c>
      <c r="I312" s="749" t="s">
        <v>140</v>
      </c>
      <c r="J312" s="594" t="s">
        <v>461</v>
      </c>
      <c r="K312" s="594"/>
      <c r="L312" s="594">
        <v>86</v>
      </c>
      <c r="M312" s="594">
        <v>36</v>
      </c>
      <c r="N312" s="595">
        <f t="shared" si="4"/>
        <v>122</v>
      </c>
    </row>
    <row r="313" spans="1:14">
      <c r="A313" s="619" t="s">
        <v>424</v>
      </c>
      <c r="B313" s="614"/>
      <c r="C313" s="614"/>
      <c r="D313" s="275">
        <v>2012</v>
      </c>
      <c r="E313" s="734" t="s">
        <v>24</v>
      </c>
      <c r="F313" s="275" t="s">
        <v>11</v>
      </c>
      <c r="G313" s="624" t="s">
        <v>467</v>
      </c>
      <c r="H313" s="617" t="s">
        <v>729</v>
      </c>
      <c r="I313" s="749" t="s">
        <v>140</v>
      </c>
      <c r="J313" s="594" t="s">
        <v>524</v>
      </c>
      <c r="K313" s="594"/>
      <c r="L313" s="594">
        <v>225</v>
      </c>
      <c r="M313" s="594">
        <v>432</v>
      </c>
      <c r="N313" s="595">
        <f t="shared" si="4"/>
        <v>657</v>
      </c>
    </row>
    <row r="314" spans="1:14">
      <c r="A314" s="619" t="s">
        <v>424</v>
      </c>
      <c r="B314" s="614"/>
      <c r="C314" s="614"/>
      <c r="D314" s="275">
        <v>2012</v>
      </c>
      <c r="E314" s="734" t="s">
        <v>24</v>
      </c>
      <c r="F314" s="275" t="s">
        <v>11</v>
      </c>
      <c r="G314" s="624" t="s">
        <v>477</v>
      </c>
      <c r="H314" s="617" t="s">
        <v>729</v>
      </c>
      <c r="I314" s="749" t="s">
        <v>576</v>
      </c>
      <c r="J314" s="594" t="s">
        <v>436</v>
      </c>
      <c r="K314" s="594"/>
      <c r="L314" s="594">
        <v>337</v>
      </c>
      <c r="M314" s="594"/>
      <c r="N314" s="595">
        <f t="shared" si="4"/>
        <v>337</v>
      </c>
    </row>
    <row r="315" spans="1:14">
      <c r="A315" s="618" t="s">
        <v>424</v>
      </c>
      <c r="B315" s="275"/>
      <c r="C315" s="275"/>
      <c r="D315" s="275">
        <v>2012</v>
      </c>
      <c r="E315" s="734" t="s">
        <v>24</v>
      </c>
      <c r="F315" s="275" t="s">
        <v>11</v>
      </c>
      <c r="G315" s="624" t="s">
        <v>477</v>
      </c>
      <c r="H315" s="617" t="s">
        <v>729</v>
      </c>
      <c r="I315" s="749" t="s">
        <v>576</v>
      </c>
      <c r="J315" s="594" t="s">
        <v>550</v>
      </c>
      <c r="K315" s="594"/>
      <c r="L315" s="594">
        <v>103</v>
      </c>
      <c r="M315" s="594">
        <v>79</v>
      </c>
      <c r="N315" s="595">
        <f t="shared" si="4"/>
        <v>182</v>
      </c>
    </row>
    <row r="316" spans="1:14">
      <c r="A316" s="618" t="s">
        <v>424</v>
      </c>
      <c r="B316" s="275"/>
      <c r="C316" s="275"/>
      <c r="D316" s="275">
        <v>2012</v>
      </c>
      <c r="E316" s="734" t="s">
        <v>24</v>
      </c>
      <c r="F316" s="275" t="s">
        <v>11</v>
      </c>
      <c r="G316" s="624" t="s">
        <v>477</v>
      </c>
      <c r="H316" s="617" t="s">
        <v>729</v>
      </c>
      <c r="I316" s="749" t="s">
        <v>576</v>
      </c>
      <c r="J316" s="594" t="s">
        <v>523</v>
      </c>
      <c r="K316" s="594"/>
      <c r="L316" s="594">
        <v>1530</v>
      </c>
      <c r="M316" s="594">
        <v>48</v>
      </c>
      <c r="N316" s="595">
        <f t="shared" si="4"/>
        <v>1578</v>
      </c>
    </row>
    <row r="317" spans="1:14">
      <c r="A317" s="619" t="s">
        <v>424</v>
      </c>
      <c r="B317" s="614"/>
      <c r="C317" s="614"/>
      <c r="D317" s="275">
        <v>2012</v>
      </c>
      <c r="E317" s="734" t="s">
        <v>24</v>
      </c>
      <c r="F317" s="275" t="s">
        <v>11</v>
      </c>
      <c r="G317" s="624" t="s">
        <v>477</v>
      </c>
      <c r="H317" s="617" t="s">
        <v>729</v>
      </c>
      <c r="I317" s="749" t="s">
        <v>576</v>
      </c>
      <c r="J317" s="594" t="s">
        <v>460</v>
      </c>
      <c r="K317" s="594"/>
      <c r="L317" s="594">
        <v>412</v>
      </c>
      <c r="M317" s="594">
        <v>1</v>
      </c>
      <c r="N317" s="595">
        <f t="shared" si="4"/>
        <v>413</v>
      </c>
    </row>
    <row r="318" spans="1:14">
      <c r="A318" s="618" t="s">
        <v>424</v>
      </c>
      <c r="B318" s="275"/>
      <c r="C318" s="275"/>
      <c r="D318" s="275">
        <v>2012</v>
      </c>
      <c r="E318" s="734" t="s">
        <v>24</v>
      </c>
      <c r="F318" s="275" t="s">
        <v>11</v>
      </c>
      <c r="G318" s="624" t="s">
        <v>477</v>
      </c>
      <c r="H318" s="617" t="s">
        <v>729</v>
      </c>
      <c r="I318" s="749" t="s">
        <v>576</v>
      </c>
      <c r="J318" s="594" t="s">
        <v>484</v>
      </c>
      <c r="K318" s="594"/>
      <c r="L318" s="594"/>
      <c r="M318" s="594">
        <v>18</v>
      </c>
      <c r="N318" s="595">
        <f t="shared" si="4"/>
        <v>18</v>
      </c>
    </row>
    <row r="319" spans="1:14">
      <c r="A319" s="618" t="s">
        <v>424</v>
      </c>
      <c r="B319" s="275"/>
      <c r="C319" s="275"/>
      <c r="D319" s="275">
        <v>2012</v>
      </c>
      <c r="E319" s="734" t="s">
        <v>24</v>
      </c>
      <c r="F319" s="275" t="s">
        <v>11</v>
      </c>
      <c r="G319" s="624" t="s">
        <v>431</v>
      </c>
      <c r="H319" s="617" t="s">
        <v>1191</v>
      </c>
      <c r="I319" s="749" t="s">
        <v>140</v>
      </c>
      <c r="J319" s="594" t="s">
        <v>446</v>
      </c>
      <c r="K319" s="594"/>
      <c r="L319" s="594"/>
      <c r="M319" s="594">
        <v>1</v>
      </c>
      <c r="N319" s="595">
        <f t="shared" si="4"/>
        <v>1</v>
      </c>
    </row>
    <row r="320" spans="1:14">
      <c r="A320" s="619" t="s">
        <v>424</v>
      </c>
      <c r="B320" s="614"/>
      <c r="C320" s="614"/>
      <c r="D320" s="275">
        <v>2012</v>
      </c>
      <c r="E320" s="734" t="s">
        <v>24</v>
      </c>
      <c r="F320" s="275" t="s">
        <v>11</v>
      </c>
      <c r="G320" s="624" t="s">
        <v>431</v>
      </c>
      <c r="H320" s="617" t="s">
        <v>720</v>
      </c>
      <c r="I320" s="749" t="s">
        <v>140</v>
      </c>
      <c r="J320" s="594" t="s">
        <v>446</v>
      </c>
      <c r="K320" s="594"/>
      <c r="L320" s="594">
        <v>2</v>
      </c>
      <c r="M320" s="594"/>
      <c r="N320" s="595">
        <f t="shared" si="4"/>
        <v>2</v>
      </c>
    </row>
    <row r="321" spans="1:14">
      <c r="A321" s="618" t="s">
        <v>424</v>
      </c>
      <c r="B321" s="275"/>
      <c r="C321" s="275"/>
      <c r="D321" s="275">
        <v>2012</v>
      </c>
      <c r="E321" s="734" t="s">
        <v>24</v>
      </c>
      <c r="F321" s="275" t="s">
        <v>11</v>
      </c>
      <c r="G321" s="624" t="s">
        <v>431</v>
      </c>
      <c r="H321" s="617" t="s">
        <v>720</v>
      </c>
      <c r="I321" s="749" t="s">
        <v>140</v>
      </c>
      <c r="J321" s="594" t="s">
        <v>524</v>
      </c>
      <c r="K321" s="594"/>
      <c r="L321" s="594">
        <v>27</v>
      </c>
      <c r="M321" s="594">
        <v>2</v>
      </c>
      <c r="N321" s="595">
        <f t="shared" si="4"/>
        <v>29</v>
      </c>
    </row>
    <row r="322" spans="1:14">
      <c r="A322" s="618" t="s">
        <v>424</v>
      </c>
      <c r="B322" s="275"/>
      <c r="C322" s="275"/>
      <c r="D322" s="275">
        <v>2012</v>
      </c>
      <c r="E322" s="734" t="s">
        <v>24</v>
      </c>
      <c r="F322" s="275" t="s">
        <v>11</v>
      </c>
      <c r="G322" s="624" t="s">
        <v>467</v>
      </c>
      <c r="H322" s="617" t="s">
        <v>720</v>
      </c>
      <c r="I322" s="749" t="s">
        <v>140</v>
      </c>
      <c r="J322" s="594" t="s">
        <v>524</v>
      </c>
      <c r="K322" s="594"/>
      <c r="L322" s="594"/>
      <c r="M322" s="594">
        <v>1</v>
      </c>
      <c r="N322" s="595">
        <f t="shared" si="4"/>
        <v>1</v>
      </c>
    </row>
    <row r="323" spans="1:14">
      <c r="A323" s="618" t="s">
        <v>424</v>
      </c>
      <c r="B323" s="275"/>
      <c r="C323" s="275"/>
      <c r="D323" s="275">
        <v>2012</v>
      </c>
      <c r="E323" s="734" t="s">
        <v>24</v>
      </c>
      <c r="F323" s="275" t="s">
        <v>11</v>
      </c>
      <c r="G323" s="624" t="s">
        <v>477</v>
      </c>
      <c r="H323" s="617" t="s">
        <v>720</v>
      </c>
      <c r="I323" s="749" t="s">
        <v>576</v>
      </c>
      <c r="J323" s="594" t="s">
        <v>436</v>
      </c>
      <c r="K323" s="594"/>
      <c r="L323" s="594">
        <v>42</v>
      </c>
      <c r="M323" s="594">
        <v>2</v>
      </c>
      <c r="N323" s="595">
        <f t="shared" si="4"/>
        <v>44</v>
      </c>
    </row>
    <row r="324" spans="1:14">
      <c r="A324" s="619" t="s">
        <v>424</v>
      </c>
      <c r="B324" s="614"/>
      <c r="C324" s="614"/>
      <c r="D324" s="275">
        <v>2012</v>
      </c>
      <c r="E324" s="734" t="s">
        <v>24</v>
      </c>
      <c r="F324" s="275" t="s">
        <v>11</v>
      </c>
      <c r="G324" s="624" t="s">
        <v>477</v>
      </c>
      <c r="H324" s="617" t="s">
        <v>720</v>
      </c>
      <c r="I324" s="749" t="s">
        <v>576</v>
      </c>
      <c r="J324" s="594" t="s">
        <v>523</v>
      </c>
      <c r="K324" s="594"/>
      <c r="L324" s="594">
        <v>346</v>
      </c>
      <c r="M324" s="594"/>
      <c r="N324" s="595">
        <f t="shared" si="4"/>
        <v>346</v>
      </c>
    </row>
    <row r="325" spans="1:14">
      <c r="A325" s="618" t="s">
        <v>424</v>
      </c>
      <c r="B325" s="275"/>
      <c r="C325" s="275"/>
      <c r="D325" s="275">
        <v>2012</v>
      </c>
      <c r="E325" s="734" t="s">
        <v>24</v>
      </c>
      <c r="F325" s="275" t="s">
        <v>11</v>
      </c>
      <c r="G325" s="624" t="s">
        <v>477</v>
      </c>
      <c r="H325" s="617" t="s">
        <v>720</v>
      </c>
      <c r="I325" s="749" t="s">
        <v>576</v>
      </c>
      <c r="J325" s="594" t="s">
        <v>460</v>
      </c>
      <c r="K325" s="594"/>
      <c r="L325" s="594">
        <v>1</v>
      </c>
      <c r="M325" s="594"/>
      <c r="N325" s="595">
        <f t="shared" ref="N325:N388" si="5">L325+M325</f>
        <v>1</v>
      </c>
    </row>
    <row r="326" spans="1:14">
      <c r="A326" s="618" t="s">
        <v>424</v>
      </c>
      <c r="B326" s="275"/>
      <c r="C326" s="275"/>
      <c r="D326" s="275">
        <v>2012</v>
      </c>
      <c r="E326" s="734" t="s">
        <v>24</v>
      </c>
      <c r="F326" s="275" t="s">
        <v>11</v>
      </c>
      <c r="G326" s="624" t="s">
        <v>431</v>
      </c>
      <c r="H326" s="617" t="s">
        <v>1192</v>
      </c>
      <c r="I326" s="749" t="s">
        <v>140</v>
      </c>
      <c r="J326" s="594" t="s">
        <v>435</v>
      </c>
      <c r="K326" s="594"/>
      <c r="L326" s="594">
        <v>3</v>
      </c>
      <c r="M326" s="594"/>
      <c r="N326" s="595">
        <f t="shared" si="5"/>
        <v>3</v>
      </c>
    </row>
    <row r="327" spans="1:14">
      <c r="A327" s="619" t="s">
        <v>424</v>
      </c>
      <c r="B327" s="614"/>
      <c r="C327" s="614"/>
      <c r="D327" s="275">
        <v>2012</v>
      </c>
      <c r="E327" s="734" t="s">
        <v>24</v>
      </c>
      <c r="F327" s="275" t="s">
        <v>11</v>
      </c>
      <c r="G327" s="624" t="s">
        <v>431</v>
      </c>
      <c r="H327" s="617" t="s">
        <v>1193</v>
      </c>
      <c r="I327" s="749" t="s">
        <v>140</v>
      </c>
      <c r="J327" s="594" t="s">
        <v>436</v>
      </c>
      <c r="K327" s="594"/>
      <c r="L327" s="594">
        <v>1</v>
      </c>
      <c r="M327" s="594"/>
      <c r="N327" s="595">
        <f t="shared" si="5"/>
        <v>1</v>
      </c>
    </row>
    <row r="328" spans="1:14">
      <c r="A328" s="619" t="s">
        <v>424</v>
      </c>
      <c r="B328" s="614"/>
      <c r="C328" s="614"/>
      <c r="D328" s="275">
        <v>2012</v>
      </c>
      <c r="E328" s="275" t="s">
        <v>22</v>
      </c>
      <c r="F328" s="275" t="s">
        <v>11</v>
      </c>
      <c r="G328" s="623" t="s">
        <v>486</v>
      </c>
      <c r="H328" s="617" t="s">
        <v>1165</v>
      </c>
      <c r="I328" s="749" t="s">
        <v>140</v>
      </c>
      <c r="J328" s="594" t="s">
        <v>504</v>
      </c>
      <c r="K328" s="594"/>
      <c r="L328" s="594"/>
      <c r="M328" s="594">
        <v>59</v>
      </c>
      <c r="N328" s="595">
        <f t="shared" si="5"/>
        <v>59</v>
      </c>
    </row>
    <row r="329" spans="1:14">
      <c r="A329" s="618" t="s">
        <v>424</v>
      </c>
      <c r="B329" s="275"/>
      <c r="C329" s="275"/>
      <c r="D329" s="275">
        <v>2012</v>
      </c>
      <c r="E329" s="734" t="s">
        <v>24</v>
      </c>
      <c r="F329" s="275" t="s">
        <v>11</v>
      </c>
      <c r="G329" s="624" t="s">
        <v>431</v>
      </c>
      <c r="H329" s="617" t="s">
        <v>1165</v>
      </c>
      <c r="I329" s="749" t="s">
        <v>140</v>
      </c>
      <c r="J329" s="594" t="s">
        <v>435</v>
      </c>
      <c r="K329" s="594"/>
      <c r="L329" s="594"/>
      <c r="M329" s="594">
        <v>6</v>
      </c>
      <c r="N329" s="595">
        <f t="shared" si="5"/>
        <v>6</v>
      </c>
    </row>
    <row r="330" spans="1:14">
      <c r="A330" s="618" t="s">
        <v>424</v>
      </c>
      <c r="B330" s="275"/>
      <c r="C330" s="275"/>
      <c r="D330" s="275">
        <v>2012</v>
      </c>
      <c r="E330" s="734" t="s">
        <v>24</v>
      </c>
      <c r="F330" s="275" t="s">
        <v>11</v>
      </c>
      <c r="G330" s="624" t="s">
        <v>431</v>
      </c>
      <c r="H330" s="617" t="s">
        <v>1165</v>
      </c>
      <c r="I330" s="749" t="s">
        <v>140</v>
      </c>
      <c r="J330" s="594" t="s">
        <v>436</v>
      </c>
      <c r="K330" s="594"/>
      <c r="L330" s="594"/>
      <c r="M330" s="594">
        <v>8</v>
      </c>
      <c r="N330" s="595">
        <f t="shared" si="5"/>
        <v>8</v>
      </c>
    </row>
    <row r="331" spans="1:14">
      <c r="A331" s="619" t="s">
        <v>424</v>
      </c>
      <c r="B331" s="614"/>
      <c r="C331" s="614"/>
      <c r="D331" s="275">
        <v>2012</v>
      </c>
      <c r="E331" s="734" t="s">
        <v>24</v>
      </c>
      <c r="F331" s="275" t="s">
        <v>11</v>
      </c>
      <c r="G331" s="624" t="s">
        <v>431</v>
      </c>
      <c r="H331" s="617" t="s">
        <v>1165</v>
      </c>
      <c r="I331" s="749" t="s">
        <v>140</v>
      </c>
      <c r="J331" s="594" t="s">
        <v>446</v>
      </c>
      <c r="K331" s="594"/>
      <c r="L331" s="594"/>
      <c r="M331" s="594">
        <v>2</v>
      </c>
      <c r="N331" s="595">
        <f t="shared" si="5"/>
        <v>2</v>
      </c>
    </row>
    <row r="332" spans="1:14">
      <c r="A332" s="618" t="s">
        <v>424</v>
      </c>
      <c r="B332" s="275"/>
      <c r="C332" s="275"/>
      <c r="D332" s="275">
        <v>2012</v>
      </c>
      <c r="E332" s="734" t="s">
        <v>24</v>
      </c>
      <c r="F332" s="275" t="s">
        <v>11</v>
      </c>
      <c r="G332" s="624" t="s">
        <v>431</v>
      </c>
      <c r="H332" s="617" t="s">
        <v>1165</v>
      </c>
      <c r="I332" s="749" t="s">
        <v>140</v>
      </c>
      <c r="J332" s="594" t="s">
        <v>524</v>
      </c>
      <c r="K332" s="594"/>
      <c r="L332" s="594">
        <v>8</v>
      </c>
      <c r="M332" s="594">
        <v>44</v>
      </c>
      <c r="N332" s="595">
        <f t="shared" si="5"/>
        <v>52</v>
      </c>
    </row>
    <row r="333" spans="1:14">
      <c r="A333" s="618" t="s">
        <v>424</v>
      </c>
      <c r="B333" s="275"/>
      <c r="C333" s="275"/>
      <c r="D333" s="275">
        <v>2012</v>
      </c>
      <c r="E333" s="734" t="s">
        <v>24</v>
      </c>
      <c r="F333" s="275" t="s">
        <v>11</v>
      </c>
      <c r="G333" s="624" t="s">
        <v>431</v>
      </c>
      <c r="H333" s="617" t="s">
        <v>1165</v>
      </c>
      <c r="I333" s="749" t="s">
        <v>140</v>
      </c>
      <c r="J333" s="594" t="s">
        <v>461</v>
      </c>
      <c r="K333" s="594"/>
      <c r="L333" s="594"/>
      <c r="M333" s="594">
        <v>1</v>
      </c>
      <c r="N333" s="595">
        <f t="shared" si="5"/>
        <v>1</v>
      </c>
    </row>
    <row r="334" spans="1:14">
      <c r="A334" s="618" t="s">
        <v>424</v>
      </c>
      <c r="B334" s="275"/>
      <c r="C334" s="275"/>
      <c r="D334" s="275">
        <v>2012</v>
      </c>
      <c r="E334" s="734" t="s">
        <v>24</v>
      </c>
      <c r="F334" s="275" t="s">
        <v>11</v>
      </c>
      <c r="G334" s="624" t="s">
        <v>467</v>
      </c>
      <c r="H334" s="617" t="s">
        <v>1165</v>
      </c>
      <c r="I334" s="749" t="s">
        <v>140</v>
      </c>
      <c r="J334" s="594" t="s">
        <v>435</v>
      </c>
      <c r="K334" s="594"/>
      <c r="L334" s="594"/>
      <c r="M334" s="594">
        <v>2</v>
      </c>
      <c r="N334" s="595">
        <f t="shared" si="5"/>
        <v>2</v>
      </c>
    </row>
    <row r="335" spans="1:14">
      <c r="A335" s="619" t="s">
        <v>424</v>
      </c>
      <c r="B335" s="614"/>
      <c r="C335" s="614"/>
      <c r="D335" s="275">
        <v>2012</v>
      </c>
      <c r="E335" s="734" t="s">
        <v>24</v>
      </c>
      <c r="F335" s="275" t="s">
        <v>11</v>
      </c>
      <c r="G335" s="624" t="s">
        <v>467</v>
      </c>
      <c r="H335" s="617" t="s">
        <v>1165</v>
      </c>
      <c r="I335" s="749" t="s">
        <v>140</v>
      </c>
      <c r="J335" s="594" t="s">
        <v>447</v>
      </c>
      <c r="K335" s="594"/>
      <c r="L335" s="594">
        <v>1</v>
      </c>
      <c r="M335" s="594"/>
      <c r="N335" s="595">
        <f t="shared" si="5"/>
        <v>1</v>
      </c>
    </row>
    <row r="336" spans="1:14">
      <c r="A336" s="618" t="s">
        <v>424</v>
      </c>
      <c r="B336" s="275"/>
      <c r="C336" s="275"/>
      <c r="D336" s="275">
        <v>2012</v>
      </c>
      <c r="E336" s="734" t="s">
        <v>24</v>
      </c>
      <c r="F336" s="275" t="s">
        <v>11</v>
      </c>
      <c r="G336" s="624" t="s">
        <v>467</v>
      </c>
      <c r="H336" s="617" t="s">
        <v>1165</v>
      </c>
      <c r="I336" s="749" t="s">
        <v>140</v>
      </c>
      <c r="J336" s="594" t="s">
        <v>524</v>
      </c>
      <c r="K336" s="594"/>
      <c r="L336" s="594"/>
      <c r="M336" s="594">
        <v>421</v>
      </c>
      <c r="N336" s="595">
        <f t="shared" si="5"/>
        <v>421</v>
      </c>
    </row>
    <row r="337" spans="1:14">
      <c r="A337" s="618" t="s">
        <v>424</v>
      </c>
      <c r="B337" s="275"/>
      <c r="C337" s="275"/>
      <c r="D337" s="275">
        <v>2012</v>
      </c>
      <c r="E337" s="734" t="s">
        <v>24</v>
      </c>
      <c r="F337" s="275" t="s">
        <v>11</v>
      </c>
      <c r="G337" s="624" t="s">
        <v>477</v>
      </c>
      <c r="H337" s="617" t="s">
        <v>1165</v>
      </c>
      <c r="I337" s="749" t="s">
        <v>140</v>
      </c>
      <c r="J337" s="594" t="s">
        <v>460</v>
      </c>
      <c r="K337" s="594"/>
      <c r="L337" s="594"/>
      <c r="M337" s="594">
        <v>1</v>
      </c>
      <c r="N337" s="595">
        <f t="shared" si="5"/>
        <v>1</v>
      </c>
    </row>
    <row r="338" spans="1:14">
      <c r="A338" s="619" t="s">
        <v>424</v>
      </c>
      <c r="B338" s="614"/>
      <c r="C338" s="614"/>
      <c r="D338" s="275">
        <v>2012</v>
      </c>
      <c r="E338" s="734" t="s">
        <v>24</v>
      </c>
      <c r="F338" s="275" t="s">
        <v>11</v>
      </c>
      <c r="G338" s="624" t="s">
        <v>477</v>
      </c>
      <c r="H338" s="617" t="s">
        <v>1165</v>
      </c>
      <c r="I338" s="749" t="s">
        <v>140</v>
      </c>
      <c r="J338" s="594" t="s">
        <v>484</v>
      </c>
      <c r="K338" s="594"/>
      <c r="L338" s="594"/>
      <c r="M338" s="594">
        <v>26</v>
      </c>
      <c r="N338" s="595">
        <f t="shared" si="5"/>
        <v>26</v>
      </c>
    </row>
    <row r="339" spans="1:14">
      <c r="A339" s="619" t="s">
        <v>424</v>
      </c>
      <c r="B339" s="614"/>
      <c r="C339" s="614"/>
      <c r="D339" s="275">
        <v>2012</v>
      </c>
      <c r="E339" s="734" t="s">
        <v>24</v>
      </c>
      <c r="F339" s="275" t="s">
        <v>11</v>
      </c>
      <c r="G339" s="624" t="s">
        <v>431</v>
      </c>
      <c r="H339" s="617" t="s">
        <v>1194</v>
      </c>
      <c r="I339" s="749" t="s">
        <v>140</v>
      </c>
      <c r="J339" s="594" t="s">
        <v>446</v>
      </c>
      <c r="K339" s="594"/>
      <c r="L339" s="594"/>
      <c r="M339" s="594">
        <v>1</v>
      </c>
      <c r="N339" s="595">
        <f t="shared" si="5"/>
        <v>1</v>
      </c>
    </row>
    <row r="340" spans="1:14">
      <c r="A340" s="618" t="s">
        <v>424</v>
      </c>
      <c r="B340" s="275"/>
      <c r="C340" s="275"/>
      <c r="D340" s="275">
        <v>2012</v>
      </c>
      <c r="E340" s="734" t="s">
        <v>24</v>
      </c>
      <c r="F340" s="275" t="s">
        <v>11</v>
      </c>
      <c r="G340" s="624" t="s">
        <v>431</v>
      </c>
      <c r="H340" s="617" t="s">
        <v>157</v>
      </c>
      <c r="I340" s="749" t="s">
        <v>825</v>
      </c>
      <c r="J340" s="594" t="s">
        <v>446</v>
      </c>
      <c r="K340" s="594"/>
      <c r="L340" s="594">
        <v>18</v>
      </c>
      <c r="M340" s="594">
        <v>12</v>
      </c>
      <c r="N340" s="595">
        <f t="shared" si="5"/>
        <v>30</v>
      </c>
    </row>
    <row r="341" spans="1:14">
      <c r="A341" s="618" t="s">
        <v>424</v>
      </c>
      <c r="B341" s="275"/>
      <c r="C341" s="275"/>
      <c r="D341" s="275">
        <v>2012</v>
      </c>
      <c r="E341" s="734" t="s">
        <v>24</v>
      </c>
      <c r="F341" s="275" t="s">
        <v>11</v>
      </c>
      <c r="G341" s="624" t="s">
        <v>431</v>
      </c>
      <c r="H341" s="617" t="s">
        <v>157</v>
      </c>
      <c r="I341" s="749" t="s">
        <v>825</v>
      </c>
      <c r="J341" s="594" t="s">
        <v>524</v>
      </c>
      <c r="K341" s="594"/>
      <c r="L341" s="594">
        <v>5225</v>
      </c>
      <c r="M341" s="594">
        <v>4257</v>
      </c>
      <c r="N341" s="595">
        <f t="shared" si="5"/>
        <v>9482</v>
      </c>
    </row>
    <row r="342" spans="1:14">
      <c r="A342" s="618" t="s">
        <v>424</v>
      </c>
      <c r="B342" s="275"/>
      <c r="C342" s="275"/>
      <c r="D342" s="275">
        <v>2012</v>
      </c>
      <c r="E342" s="734" t="s">
        <v>24</v>
      </c>
      <c r="F342" s="275" t="s">
        <v>11</v>
      </c>
      <c r="G342" s="624" t="s">
        <v>467</v>
      </c>
      <c r="H342" s="617" t="s">
        <v>157</v>
      </c>
      <c r="I342" s="749" t="s">
        <v>825</v>
      </c>
      <c r="J342" s="594" t="s">
        <v>524</v>
      </c>
      <c r="K342" s="594"/>
      <c r="L342" s="594">
        <v>10486</v>
      </c>
      <c r="M342" s="594">
        <v>6803</v>
      </c>
      <c r="N342" s="595">
        <f t="shared" si="5"/>
        <v>17289</v>
      </c>
    </row>
    <row r="343" spans="1:14">
      <c r="A343" s="618" t="s">
        <v>424</v>
      </c>
      <c r="B343" s="275"/>
      <c r="C343" s="275"/>
      <c r="D343" s="275">
        <v>2012</v>
      </c>
      <c r="E343" s="734" t="s">
        <v>24</v>
      </c>
      <c r="F343" s="275" t="s">
        <v>11</v>
      </c>
      <c r="G343" s="624" t="s">
        <v>477</v>
      </c>
      <c r="H343" s="617" t="s">
        <v>157</v>
      </c>
      <c r="I343" s="749" t="s">
        <v>825</v>
      </c>
      <c r="J343" s="594" t="s">
        <v>446</v>
      </c>
      <c r="K343" s="594"/>
      <c r="L343" s="594">
        <v>30</v>
      </c>
      <c r="M343" s="594">
        <v>11</v>
      </c>
      <c r="N343" s="595">
        <f t="shared" si="5"/>
        <v>41</v>
      </c>
    </row>
    <row r="344" spans="1:14">
      <c r="A344" s="619" t="s">
        <v>424</v>
      </c>
      <c r="B344" s="614"/>
      <c r="C344" s="614"/>
      <c r="D344" s="275">
        <v>2012</v>
      </c>
      <c r="E344" s="734" t="s">
        <v>24</v>
      </c>
      <c r="F344" s="275" t="s">
        <v>11</v>
      </c>
      <c r="G344" s="624" t="s">
        <v>477</v>
      </c>
      <c r="H344" s="617" t="s">
        <v>157</v>
      </c>
      <c r="I344" s="749" t="s">
        <v>825</v>
      </c>
      <c r="J344" s="594" t="s">
        <v>550</v>
      </c>
      <c r="K344" s="594"/>
      <c r="L344" s="594">
        <v>1841</v>
      </c>
      <c r="M344" s="594">
        <v>1648</v>
      </c>
      <c r="N344" s="595">
        <f t="shared" si="5"/>
        <v>3489</v>
      </c>
    </row>
    <row r="345" spans="1:14">
      <c r="A345" s="618" t="s">
        <v>424</v>
      </c>
      <c r="B345" s="275"/>
      <c r="C345" s="275"/>
      <c r="D345" s="275">
        <v>2012</v>
      </c>
      <c r="E345" s="734" t="s">
        <v>24</v>
      </c>
      <c r="F345" s="275" t="s">
        <v>11</v>
      </c>
      <c r="G345" s="624" t="s">
        <v>477</v>
      </c>
      <c r="H345" s="617" t="s">
        <v>157</v>
      </c>
      <c r="I345" s="749" t="s">
        <v>825</v>
      </c>
      <c r="J345" s="594" t="s">
        <v>523</v>
      </c>
      <c r="K345" s="594"/>
      <c r="L345" s="594">
        <v>3277</v>
      </c>
      <c r="M345" s="594">
        <v>1498</v>
      </c>
      <c r="N345" s="595">
        <f t="shared" si="5"/>
        <v>4775</v>
      </c>
    </row>
    <row r="346" spans="1:14">
      <c r="A346" s="619" t="s">
        <v>424</v>
      </c>
      <c r="B346" s="614"/>
      <c r="C346" s="614"/>
      <c r="D346" s="275">
        <v>2012</v>
      </c>
      <c r="E346" s="734" t="s">
        <v>24</v>
      </c>
      <c r="F346" s="275" t="s">
        <v>11</v>
      </c>
      <c r="G346" s="624" t="s">
        <v>431</v>
      </c>
      <c r="H346" s="617" t="s">
        <v>1195</v>
      </c>
      <c r="I346" s="749" t="s">
        <v>140</v>
      </c>
      <c r="J346" s="594" t="s">
        <v>446</v>
      </c>
      <c r="K346" s="594"/>
      <c r="L346" s="594"/>
      <c r="M346" s="594">
        <v>1</v>
      </c>
      <c r="N346" s="595">
        <f t="shared" si="5"/>
        <v>1</v>
      </c>
    </row>
    <row r="347" spans="1:14">
      <c r="A347" s="618" t="s">
        <v>424</v>
      </c>
      <c r="B347" s="275"/>
      <c r="C347" s="275"/>
      <c r="D347" s="275">
        <v>2012</v>
      </c>
      <c r="E347" s="734" t="s">
        <v>24</v>
      </c>
      <c r="F347" s="275" t="s">
        <v>11</v>
      </c>
      <c r="G347" s="624" t="s">
        <v>477</v>
      </c>
      <c r="H347" s="617" t="s">
        <v>1195</v>
      </c>
      <c r="I347" s="749" t="s">
        <v>140</v>
      </c>
      <c r="J347" s="594" t="s">
        <v>446</v>
      </c>
      <c r="K347" s="594"/>
      <c r="L347" s="594"/>
      <c r="M347" s="594">
        <v>1</v>
      </c>
      <c r="N347" s="595">
        <f t="shared" si="5"/>
        <v>1</v>
      </c>
    </row>
    <row r="348" spans="1:14">
      <c r="A348" s="618" t="s">
        <v>424</v>
      </c>
      <c r="B348" s="275"/>
      <c r="C348" s="275"/>
      <c r="D348" s="275">
        <v>2012</v>
      </c>
      <c r="E348" s="734" t="s">
        <v>24</v>
      </c>
      <c r="F348" s="275" t="s">
        <v>11</v>
      </c>
      <c r="G348" s="624" t="s">
        <v>431</v>
      </c>
      <c r="H348" s="617" t="s">
        <v>1196</v>
      </c>
      <c r="I348" s="749" t="s">
        <v>140</v>
      </c>
      <c r="J348" s="594" t="s">
        <v>446</v>
      </c>
      <c r="K348" s="594"/>
      <c r="L348" s="594"/>
      <c r="M348" s="594"/>
      <c r="N348" s="595">
        <f t="shared" si="5"/>
        <v>0</v>
      </c>
    </row>
    <row r="349" spans="1:14">
      <c r="A349" s="619" t="s">
        <v>424</v>
      </c>
      <c r="B349" s="614"/>
      <c r="C349" s="614"/>
      <c r="D349" s="275">
        <v>2012</v>
      </c>
      <c r="E349" s="734" t="s">
        <v>24</v>
      </c>
      <c r="F349" s="275" t="s">
        <v>11</v>
      </c>
      <c r="G349" s="624" t="s">
        <v>477</v>
      </c>
      <c r="H349" s="617" t="s">
        <v>1223</v>
      </c>
      <c r="I349" s="749" t="s">
        <v>140</v>
      </c>
      <c r="J349" s="594" t="s">
        <v>484</v>
      </c>
      <c r="K349" s="594"/>
      <c r="L349" s="594"/>
      <c r="M349" s="594">
        <v>1</v>
      </c>
      <c r="N349" s="595">
        <f t="shared" si="5"/>
        <v>1</v>
      </c>
    </row>
    <row r="350" spans="1:14">
      <c r="A350" s="618" t="s">
        <v>424</v>
      </c>
      <c r="B350" s="275"/>
      <c r="C350" s="275"/>
      <c r="D350" s="275">
        <v>2012</v>
      </c>
      <c r="E350" s="734" t="s">
        <v>24</v>
      </c>
      <c r="F350" s="275" t="s">
        <v>11</v>
      </c>
      <c r="G350" s="624" t="s">
        <v>431</v>
      </c>
      <c r="H350" s="617" t="s">
        <v>1197</v>
      </c>
      <c r="I350" s="749" t="s">
        <v>825</v>
      </c>
      <c r="J350" s="594" t="s">
        <v>446</v>
      </c>
      <c r="K350" s="594"/>
      <c r="L350" s="594">
        <v>4749</v>
      </c>
      <c r="M350" s="594">
        <v>1260</v>
      </c>
      <c r="N350" s="595">
        <f t="shared" si="5"/>
        <v>6009</v>
      </c>
    </row>
    <row r="351" spans="1:14">
      <c r="A351" s="618" t="s">
        <v>424</v>
      </c>
      <c r="B351" s="275"/>
      <c r="C351" s="275"/>
      <c r="D351" s="275">
        <v>2012</v>
      </c>
      <c r="E351" s="734" t="s">
        <v>24</v>
      </c>
      <c r="F351" s="275" t="s">
        <v>11</v>
      </c>
      <c r="G351" s="624" t="s">
        <v>477</v>
      </c>
      <c r="H351" s="617" t="s">
        <v>1197</v>
      </c>
      <c r="I351" s="749" t="s">
        <v>825</v>
      </c>
      <c r="J351" s="594" t="s">
        <v>446</v>
      </c>
      <c r="K351" s="594"/>
      <c r="L351" s="594">
        <v>1267</v>
      </c>
      <c r="M351" s="594">
        <v>259</v>
      </c>
      <c r="N351" s="595">
        <f t="shared" si="5"/>
        <v>1526</v>
      </c>
    </row>
    <row r="352" spans="1:14">
      <c r="A352" s="619" t="s">
        <v>424</v>
      </c>
      <c r="B352" s="614"/>
      <c r="C352" s="614"/>
      <c r="D352" s="275">
        <v>2012</v>
      </c>
      <c r="E352" s="734" t="s">
        <v>24</v>
      </c>
      <c r="F352" s="275" t="s">
        <v>11</v>
      </c>
      <c r="G352" s="624" t="s">
        <v>431</v>
      </c>
      <c r="H352" s="617" t="s">
        <v>1198</v>
      </c>
      <c r="I352" s="749" t="s">
        <v>140</v>
      </c>
      <c r="J352" s="594" t="s">
        <v>436</v>
      </c>
      <c r="K352" s="594"/>
      <c r="L352" s="594"/>
      <c r="M352" s="594">
        <v>1</v>
      </c>
      <c r="N352" s="595">
        <f t="shared" si="5"/>
        <v>1</v>
      </c>
    </row>
    <row r="353" spans="1:14">
      <c r="A353" s="618" t="s">
        <v>424</v>
      </c>
      <c r="B353" s="275"/>
      <c r="C353" s="275"/>
      <c r="D353" s="275">
        <v>2012</v>
      </c>
      <c r="E353" s="734" t="s">
        <v>24</v>
      </c>
      <c r="F353" s="275" t="s">
        <v>11</v>
      </c>
      <c r="G353" s="624" t="s">
        <v>431</v>
      </c>
      <c r="H353" s="617" t="s">
        <v>1198</v>
      </c>
      <c r="I353" s="749" t="s">
        <v>140</v>
      </c>
      <c r="J353" s="594" t="s">
        <v>446</v>
      </c>
      <c r="K353" s="594"/>
      <c r="L353" s="594"/>
      <c r="M353" s="594">
        <v>1</v>
      </c>
      <c r="N353" s="595">
        <f t="shared" si="5"/>
        <v>1</v>
      </c>
    </row>
    <row r="354" spans="1:14">
      <c r="A354" s="619" t="s">
        <v>424</v>
      </c>
      <c r="B354" s="614"/>
      <c r="C354" s="614"/>
      <c r="D354" s="275">
        <v>2012</v>
      </c>
      <c r="E354" s="734" t="s">
        <v>24</v>
      </c>
      <c r="F354" s="275" t="s">
        <v>11</v>
      </c>
      <c r="G354" s="624" t="s">
        <v>467</v>
      </c>
      <c r="H354" s="617" t="s">
        <v>1198</v>
      </c>
      <c r="I354" s="749" t="s">
        <v>140</v>
      </c>
      <c r="J354" s="594" t="s">
        <v>435</v>
      </c>
      <c r="K354" s="594"/>
      <c r="L354" s="594"/>
      <c r="M354" s="594">
        <v>1</v>
      </c>
      <c r="N354" s="595">
        <f t="shared" si="5"/>
        <v>1</v>
      </c>
    </row>
    <row r="355" spans="1:14">
      <c r="A355" s="618" t="s">
        <v>424</v>
      </c>
      <c r="B355" s="275"/>
      <c r="C355" s="275"/>
      <c r="D355" s="275">
        <v>2012</v>
      </c>
      <c r="E355" s="734" t="s">
        <v>24</v>
      </c>
      <c r="F355" s="275" t="s">
        <v>11</v>
      </c>
      <c r="G355" s="624" t="s">
        <v>477</v>
      </c>
      <c r="H355" s="617" t="s">
        <v>1198</v>
      </c>
      <c r="I355" s="749" t="s">
        <v>140</v>
      </c>
      <c r="J355" s="594" t="s">
        <v>484</v>
      </c>
      <c r="K355" s="594"/>
      <c r="L355" s="594"/>
      <c r="M355" s="594">
        <v>9</v>
      </c>
      <c r="N355" s="595">
        <f t="shared" si="5"/>
        <v>9</v>
      </c>
    </row>
    <row r="356" spans="1:14">
      <c r="A356" s="618" t="s">
        <v>424</v>
      </c>
      <c r="B356" s="275"/>
      <c r="C356" s="275"/>
      <c r="D356" s="275">
        <v>2012</v>
      </c>
      <c r="E356" s="734" t="s">
        <v>24</v>
      </c>
      <c r="F356" s="275" t="s">
        <v>11</v>
      </c>
      <c r="G356" s="624" t="s">
        <v>431</v>
      </c>
      <c r="H356" s="617" t="s">
        <v>1199</v>
      </c>
      <c r="I356" s="749" t="s">
        <v>140</v>
      </c>
      <c r="J356" s="594" t="s">
        <v>524</v>
      </c>
      <c r="K356" s="594"/>
      <c r="L356" s="594"/>
      <c r="M356" s="594">
        <v>2</v>
      </c>
      <c r="N356" s="595">
        <f t="shared" si="5"/>
        <v>2</v>
      </c>
    </row>
    <row r="357" spans="1:14">
      <c r="A357" s="618" t="s">
        <v>424</v>
      </c>
      <c r="B357" s="275"/>
      <c r="C357" s="275"/>
      <c r="D357" s="275">
        <v>2012</v>
      </c>
      <c r="E357" s="734" t="s">
        <v>24</v>
      </c>
      <c r="F357" s="275" t="s">
        <v>11</v>
      </c>
      <c r="G357" s="624" t="s">
        <v>477</v>
      </c>
      <c r="H357" s="617" t="s">
        <v>1199</v>
      </c>
      <c r="I357" s="749" t="s">
        <v>576</v>
      </c>
      <c r="J357" s="594" t="s">
        <v>523</v>
      </c>
      <c r="K357" s="594"/>
      <c r="L357" s="594">
        <v>103</v>
      </c>
      <c r="M357" s="594">
        <v>182</v>
      </c>
      <c r="N357" s="595">
        <f t="shared" si="5"/>
        <v>285</v>
      </c>
    </row>
    <row r="358" spans="1:14">
      <c r="A358" s="618" t="s">
        <v>424</v>
      </c>
      <c r="B358" s="275"/>
      <c r="C358" s="275"/>
      <c r="D358" s="275">
        <v>2012</v>
      </c>
      <c r="E358" s="275" t="s">
        <v>22</v>
      </c>
      <c r="F358" s="275" t="s">
        <v>11</v>
      </c>
      <c r="G358" s="623" t="s">
        <v>486</v>
      </c>
      <c r="H358" s="617" t="s">
        <v>723</v>
      </c>
      <c r="I358" s="749" t="s">
        <v>576</v>
      </c>
      <c r="J358" s="594" t="s">
        <v>470</v>
      </c>
      <c r="K358" s="594"/>
      <c r="L358" s="594">
        <v>68</v>
      </c>
      <c r="M358" s="594"/>
      <c r="N358" s="595">
        <f t="shared" si="5"/>
        <v>68</v>
      </c>
    </row>
    <row r="359" spans="1:14">
      <c r="A359" s="618" t="s">
        <v>424</v>
      </c>
      <c r="B359" s="275"/>
      <c r="C359" s="275"/>
      <c r="D359" s="275">
        <v>2012</v>
      </c>
      <c r="E359" s="275" t="s">
        <v>22</v>
      </c>
      <c r="F359" s="275" t="s">
        <v>11</v>
      </c>
      <c r="G359" s="623" t="s">
        <v>486</v>
      </c>
      <c r="H359" s="617" t="s">
        <v>723</v>
      </c>
      <c r="I359" s="749" t="s">
        <v>576</v>
      </c>
      <c r="J359" s="594" t="s">
        <v>495</v>
      </c>
      <c r="K359" s="594"/>
      <c r="L359" s="594">
        <v>104</v>
      </c>
      <c r="M359" s="594"/>
      <c r="N359" s="595">
        <f t="shared" si="5"/>
        <v>104</v>
      </c>
    </row>
    <row r="360" spans="1:14">
      <c r="A360" s="619" t="s">
        <v>424</v>
      </c>
      <c r="B360" s="614"/>
      <c r="C360" s="614"/>
      <c r="D360" s="275">
        <v>2012</v>
      </c>
      <c r="E360" s="275" t="s">
        <v>22</v>
      </c>
      <c r="F360" s="275" t="s">
        <v>11</v>
      </c>
      <c r="G360" s="623" t="s">
        <v>486</v>
      </c>
      <c r="H360" s="617" t="s">
        <v>723</v>
      </c>
      <c r="I360" s="749" t="s">
        <v>576</v>
      </c>
      <c r="J360" s="594" t="s">
        <v>504</v>
      </c>
      <c r="K360" s="594"/>
      <c r="L360" s="594">
        <v>2420</v>
      </c>
      <c r="M360" s="594">
        <v>3381</v>
      </c>
      <c r="N360" s="595">
        <f t="shared" si="5"/>
        <v>5801</v>
      </c>
    </row>
    <row r="361" spans="1:14">
      <c r="A361" s="619" t="s">
        <v>424</v>
      </c>
      <c r="B361" s="614"/>
      <c r="C361" s="614"/>
      <c r="D361" s="275">
        <v>2012</v>
      </c>
      <c r="E361" s="275" t="s">
        <v>22</v>
      </c>
      <c r="F361" s="275" t="s">
        <v>11</v>
      </c>
      <c r="G361" s="623" t="s">
        <v>519</v>
      </c>
      <c r="H361" s="617" t="s">
        <v>723</v>
      </c>
      <c r="I361" s="749" t="s">
        <v>576</v>
      </c>
      <c r="J361" s="594" t="s">
        <v>504</v>
      </c>
      <c r="K361" s="594"/>
      <c r="L361" s="594">
        <v>252</v>
      </c>
      <c r="M361" s="594">
        <v>2106</v>
      </c>
      <c r="N361" s="595">
        <f t="shared" si="5"/>
        <v>2358</v>
      </c>
    </row>
    <row r="362" spans="1:14">
      <c r="A362" s="619" t="s">
        <v>424</v>
      </c>
      <c r="B362" s="614"/>
      <c r="C362" s="614"/>
      <c r="D362" s="275">
        <v>2012</v>
      </c>
      <c r="E362" s="734" t="s">
        <v>24</v>
      </c>
      <c r="F362" s="275" t="s">
        <v>11</v>
      </c>
      <c r="G362" s="624" t="s">
        <v>431</v>
      </c>
      <c r="H362" s="617" t="s">
        <v>723</v>
      </c>
      <c r="I362" s="749" t="s">
        <v>140</v>
      </c>
      <c r="J362" s="594" t="s">
        <v>436</v>
      </c>
      <c r="K362" s="594"/>
      <c r="L362" s="594">
        <v>49</v>
      </c>
      <c r="M362" s="594">
        <v>104</v>
      </c>
      <c r="N362" s="595">
        <f t="shared" si="5"/>
        <v>153</v>
      </c>
    </row>
    <row r="363" spans="1:14">
      <c r="A363" s="618" t="s">
        <v>424</v>
      </c>
      <c r="B363" s="275"/>
      <c r="C363" s="275"/>
      <c r="D363" s="275">
        <v>2012</v>
      </c>
      <c r="E363" s="734" t="s">
        <v>24</v>
      </c>
      <c r="F363" s="275" t="s">
        <v>11</v>
      </c>
      <c r="G363" s="624" t="s">
        <v>431</v>
      </c>
      <c r="H363" s="617" t="s">
        <v>723</v>
      </c>
      <c r="I363" s="749" t="s">
        <v>140</v>
      </c>
      <c r="J363" s="594" t="s">
        <v>524</v>
      </c>
      <c r="K363" s="594"/>
      <c r="L363" s="594">
        <v>32</v>
      </c>
      <c r="M363" s="594">
        <v>111</v>
      </c>
      <c r="N363" s="595">
        <f t="shared" si="5"/>
        <v>143</v>
      </c>
    </row>
    <row r="364" spans="1:14">
      <c r="A364" s="618" t="s">
        <v>424</v>
      </c>
      <c r="B364" s="275"/>
      <c r="C364" s="275"/>
      <c r="D364" s="275">
        <v>2012</v>
      </c>
      <c r="E364" s="734" t="s">
        <v>24</v>
      </c>
      <c r="F364" s="275" t="s">
        <v>11</v>
      </c>
      <c r="G364" s="624" t="s">
        <v>431</v>
      </c>
      <c r="H364" s="617" t="s">
        <v>723</v>
      </c>
      <c r="I364" s="749" t="s">
        <v>140</v>
      </c>
      <c r="J364" s="594" t="s">
        <v>461</v>
      </c>
      <c r="K364" s="594"/>
      <c r="L364" s="594">
        <v>42</v>
      </c>
      <c r="M364" s="594">
        <v>6</v>
      </c>
      <c r="N364" s="595">
        <f t="shared" si="5"/>
        <v>48</v>
      </c>
    </row>
    <row r="365" spans="1:14">
      <c r="A365" s="618" t="s">
        <v>424</v>
      </c>
      <c r="B365" s="275"/>
      <c r="C365" s="275"/>
      <c r="D365" s="275">
        <v>2012</v>
      </c>
      <c r="E365" s="734" t="s">
        <v>24</v>
      </c>
      <c r="F365" s="275" t="s">
        <v>11</v>
      </c>
      <c r="G365" s="624" t="s">
        <v>467</v>
      </c>
      <c r="H365" s="617" t="s">
        <v>723</v>
      </c>
      <c r="I365" s="749" t="s">
        <v>140</v>
      </c>
      <c r="J365" s="594" t="s">
        <v>435</v>
      </c>
      <c r="K365" s="594"/>
      <c r="L365" s="594"/>
      <c r="M365" s="594">
        <v>112</v>
      </c>
      <c r="N365" s="595">
        <f t="shared" si="5"/>
        <v>112</v>
      </c>
    </row>
    <row r="366" spans="1:14">
      <c r="A366" s="618" t="s">
        <v>424</v>
      </c>
      <c r="B366" s="275"/>
      <c r="C366" s="275"/>
      <c r="D366" s="275">
        <v>2012</v>
      </c>
      <c r="E366" s="734" t="s">
        <v>24</v>
      </c>
      <c r="F366" s="275" t="s">
        <v>11</v>
      </c>
      <c r="G366" s="624" t="s">
        <v>467</v>
      </c>
      <c r="H366" s="617" t="s">
        <v>723</v>
      </c>
      <c r="I366" s="749" t="s">
        <v>140</v>
      </c>
      <c r="J366" s="594" t="s">
        <v>436</v>
      </c>
      <c r="K366" s="594"/>
      <c r="L366" s="594"/>
      <c r="M366" s="594">
        <v>186</v>
      </c>
      <c r="N366" s="595">
        <f t="shared" si="5"/>
        <v>186</v>
      </c>
    </row>
    <row r="367" spans="1:14">
      <c r="A367" s="619" t="s">
        <v>424</v>
      </c>
      <c r="B367" s="614"/>
      <c r="C367" s="614"/>
      <c r="D367" s="275">
        <v>2012</v>
      </c>
      <c r="E367" s="734" t="s">
        <v>24</v>
      </c>
      <c r="F367" s="275" t="s">
        <v>11</v>
      </c>
      <c r="G367" s="624" t="s">
        <v>467</v>
      </c>
      <c r="H367" s="617" t="s">
        <v>723</v>
      </c>
      <c r="I367" s="749" t="s">
        <v>140</v>
      </c>
      <c r="J367" s="594" t="s">
        <v>524</v>
      </c>
      <c r="K367" s="594"/>
      <c r="L367" s="594">
        <v>251</v>
      </c>
      <c r="M367" s="594">
        <v>568</v>
      </c>
      <c r="N367" s="595">
        <f t="shared" si="5"/>
        <v>819</v>
      </c>
    </row>
    <row r="368" spans="1:14">
      <c r="A368" s="619" t="s">
        <v>424</v>
      </c>
      <c r="B368" s="614"/>
      <c r="C368" s="614"/>
      <c r="D368" s="275">
        <v>2012</v>
      </c>
      <c r="E368" s="734" t="s">
        <v>24</v>
      </c>
      <c r="F368" s="275" t="s">
        <v>11</v>
      </c>
      <c r="G368" s="624" t="s">
        <v>477</v>
      </c>
      <c r="H368" s="617" t="s">
        <v>723</v>
      </c>
      <c r="I368" s="749" t="s">
        <v>576</v>
      </c>
      <c r="J368" s="594" t="s">
        <v>436</v>
      </c>
      <c r="K368" s="594"/>
      <c r="L368" s="594">
        <v>4</v>
      </c>
      <c r="M368" s="594"/>
      <c r="N368" s="595">
        <f t="shared" si="5"/>
        <v>4</v>
      </c>
    </row>
    <row r="369" spans="1:14">
      <c r="A369" s="618" t="s">
        <v>424</v>
      </c>
      <c r="B369" s="275"/>
      <c r="C369" s="275"/>
      <c r="D369" s="275">
        <v>2012</v>
      </c>
      <c r="E369" s="734" t="s">
        <v>24</v>
      </c>
      <c r="F369" s="275" t="s">
        <v>11</v>
      </c>
      <c r="G369" s="624" t="s">
        <v>477</v>
      </c>
      <c r="H369" s="617" t="s">
        <v>723</v>
      </c>
      <c r="I369" s="749" t="s">
        <v>576</v>
      </c>
      <c r="J369" s="594" t="s">
        <v>523</v>
      </c>
      <c r="K369" s="594"/>
      <c r="L369" s="594"/>
      <c r="M369" s="594">
        <v>1</v>
      </c>
      <c r="N369" s="595">
        <f t="shared" si="5"/>
        <v>1</v>
      </c>
    </row>
    <row r="370" spans="1:14">
      <c r="A370" s="618" t="s">
        <v>424</v>
      </c>
      <c r="B370" s="275"/>
      <c r="C370" s="275"/>
      <c r="D370" s="275">
        <v>2012</v>
      </c>
      <c r="E370" s="734" t="s">
        <v>24</v>
      </c>
      <c r="F370" s="275" t="s">
        <v>11</v>
      </c>
      <c r="G370" s="624" t="s">
        <v>477</v>
      </c>
      <c r="H370" s="617" t="s">
        <v>723</v>
      </c>
      <c r="I370" s="749" t="s">
        <v>576</v>
      </c>
      <c r="J370" s="594" t="s">
        <v>460</v>
      </c>
      <c r="K370" s="594"/>
      <c r="L370" s="594"/>
      <c r="M370" s="594">
        <v>1</v>
      </c>
      <c r="N370" s="595">
        <f t="shared" si="5"/>
        <v>1</v>
      </c>
    </row>
    <row r="371" spans="1:14">
      <c r="A371" s="618" t="s">
        <v>424</v>
      </c>
      <c r="B371" s="275"/>
      <c r="C371" s="275"/>
      <c r="D371" s="275">
        <v>2012</v>
      </c>
      <c r="E371" s="275" t="s">
        <v>22</v>
      </c>
      <c r="F371" s="275" t="s">
        <v>11</v>
      </c>
      <c r="G371" s="623" t="s">
        <v>486</v>
      </c>
      <c r="H371" s="617" t="s">
        <v>138</v>
      </c>
      <c r="I371" s="749" t="s">
        <v>576</v>
      </c>
      <c r="J371" s="594" t="s">
        <v>495</v>
      </c>
      <c r="K371" s="594"/>
      <c r="L371" s="594">
        <v>496</v>
      </c>
      <c r="M371" s="594"/>
      <c r="N371" s="595">
        <f t="shared" si="5"/>
        <v>496</v>
      </c>
    </row>
    <row r="372" spans="1:14">
      <c r="A372" s="618" t="s">
        <v>424</v>
      </c>
      <c r="B372" s="275"/>
      <c r="C372" s="275"/>
      <c r="D372" s="275">
        <v>2012</v>
      </c>
      <c r="E372" s="275" t="s">
        <v>22</v>
      </c>
      <c r="F372" s="275" t="s">
        <v>11</v>
      </c>
      <c r="G372" s="623" t="s">
        <v>486</v>
      </c>
      <c r="H372" s="617" t="s">
        <v>138</v>
      </c>
      <c r="I372" s="749" t="s">
        <v>576</v>
      </c>
      <c r="J372" s="594" t="s">
        <v>504</v>
      </c>
      <c r="K372" s="594"/>
      <c r="L372" s="594">
        <v>4812</v>
      </c>
      <c r="M372" s="594">
        <v>4634</v>
      </c>
      <c r="N372" s="595">
        <f t="shared" si="5"/>
        <v>9446</v>
      </c>
    </row>
    <row r="373" spans="1:14">
      <c r="A373" s="618" t="s">
        <v>424</v>
      </c>
      <c r="B373" s="275"/>
      <c r="C373" s="275"/>
      <c r="D373" s="275">
        <v>2012</v>
      </c>
      <c r="E373" s="275" t="s">
        <v>22</v>
      </c>
      <c r="F373" s="275" t="s">
        <v>11</v>
      </c>
      <c r="G373" s="623" t="s">
        <v>519</v>
      </c>
      <c r="H373" s="617" t="s">
        <v>138</v>
      </c>
      <c r="I373" s="749" t="s">
        <v>576</v>
      </c>
      <c r="J373" s="594" t="s">
        <v>504</v>
      </c>
      <c r="K373" s="594"/>
      <c r="L373" s="594">
        <v>625</v>
      </c>
      <c r="M373" s="594">
        <v>1661</v>
      </c>
      <c r="N373" s="595">
        <f t="shared" si="5"/>
        <v>2286</v>
      </c>
    </row>
    <row r="374" spans="1:14">
      <c r="A374" s="619" t="s">
        <v>424</v>
      </c>
      <c r="B374" s="614"/>
      <c r="C374" s="614"/>
      <c r="D374" s="275">
        <v>2012</v>
      </c>
      <c r="E374" s="734" t="s">
        <v>24</v>
      </c>
      <c r="F374" s="275" t="s">
        <v>11</v>
      </c>
      <c r="G374" s="624" t="s">
        <v>431</v>
      </c>
      <c r="H374" s="617" t="s">
        <v>138</v>
      </c>
      <c r="I374" s="749" t="s">
        <v>825</v>
      </c>
      <c r="J374" s="594" t="s">
        <v>435</v>
      </c>
      <c r="K374" s="594"/>
      <c r="L374" s="594">
        <v>129</v>
      </c>
      <c r="M374" s="594">
        <v>28</v>
      </c>
      <c r="N374" s="595">
        <f t="shared" si="5"/>
        <v>157</v>
      </c>
    </row>
    <row r="375" spans="1:14">
      <c r="A375" s="618" t="s">
        <v>424</v>
      </c>
      <c r="B375" s="275"/>
      <c r="C375" s="275"/>
      <c r="D375" s="275">
        <v>2012</v>
      </c>
      <c r="E375" s="734" t="s">
        <v>24</v>
      </c>
      <c r="F375" s="275" t="s">
        <v>11</v>
      </c>
      <c r="G375" s="624" t="s">
        <v>431</v>
      </c>
      <c r="H375" s="617" t="s">
        <v>138</v>
      </c>
      <c r="I375" s="749" t="s">
        <v>825</v>
      </c>
      <c r="J375" s="594" t="s">
        <v>436</v>
      </c>
      <c r="K375" s="594"/>
      <c r="L375" s="594">
        <v>537</v>
      </c>
      <c r="M375" s="594">
        <v>866</v>
      </c>
      <c r="N375" s="595">
        <f t="shared" si="5"/>
        <v>1403</v>
      </c>
    </row>
    <row r="376" spans="1:14">
      <c r="A376" s="618" t="s">
        <v>424</v>
      </c>
      <c r="B376" s="275"/>
      <c r="C376" s="275"/>
      <c r="D376" s="275">
        <v>2012</v>
      </c>
      <c r="E376" s="734" t="s">
        <v>24</v>
      </c>
      <c r="F376" s="275" t="s">
        <v>11</v>
      </c>
      <c r="G376" s="624" t="s">
        <v>431</v>
      </c>
      <c r="H376" s="617" t="s">
        <v>138</v>
      </c>
      <c r="I376" s="749" t="s">
        <v>825</v>
      </c>
      <c r="J376" s="594" t="s">
        <v>446</v>
      </c>
      <c r="K376" s="594"/>
      <c r="L376" s="594">
        <v>6</v>
      </c>
      <c r="M376" s="594">
        <v>1</v>
      </c>
      <c r="N376" s="595">
        <f t="shared" si="5"/>
        <v>7</v>
      </c>
    </row>
    <row r="377" spans="1:14">
      <c r="A377" s="619" t="s">
        <v>424</v>
      </c>
      <c r="B377" s="614"/>
      <c r="C377" s="614"/>
      <c r="D377" s="275">
        <v>2012</v>
      </c>
      <c r="E377" s="734" t="s">
        <v>24</v>
      </c>
      <c r="F377" s="275" t="s">
        <v>11</v>
      </c>
      <c r="G377" s="624" t="s">
        <v>431</v>
      </c>
      <c r="H377" s="617" t="s">
        <v>138</v>
      </c>
      <c r="I377" s="749" t="s">
        <v>825</v>
      </c>
      <c r="J377" s="594" t="s">
        <v>524</v>
      </c>
      <c r="K377" s="594"/>
      <c r="L377" s="594">
        <v>3091</v>
      </c>
      <c r="M377" s="594">
        <v>1417</v>
      </c>
      <c r="N377" s="595">
        <f t="shared" si="5"/>
        <v>4508</v>
      </c>
    </row>
    <row r="378" spans="1:14">
      <c r="A378" s="618" t="s">
        <v>424</v>
      </c>
      <c r="B378" s="275"/>
      <c r="C378" s="275"/>
      <c r="D378" s="275">
        <v>2012</v>
      </c>
      <c r="E378" s="734" t="s">
        <v>24</v>
      </c>
      <c r="F378" s="275" t="s">
        <v>11</v>
      </c>
      <c r="G378" s="624" t="s">
        <v>431</v>
      </c>
      <c r="H378" s="617" t="s">
        <v>138</v>
      </c>
      <c r="I378" s="749" t="s">
        <v>825</v>
      </c>
      <c r="J378" s="594" t="s">
        <v>461</v>
      </c>
      <c r="K378" s="594"/>
      <c r="L378" s="594">
        <v>2195</v>
      </c>
      <c r="M378" s="594">
        <v>819</v>
      </c>
      <c r="N378" s="595">
        <f t="shared" si="5"/>
        <v>3014</v>
      </c>
    </row>
    <row r="379" spans="1:14">
      <c r="A379" s="618" t="s">
        <v>424</v>
      </c>
      <c r="B379" s="275"/>
      <c r="C379" s="275"/>
      <c r="D379" s="275">
        <v>2012</v>
      </c>
      <c r="E379" s="734" t="s">
        <v>24</v>
      </c>
      <c r="F379" s="275" t="s">
        <v>11</v>
      </c>
      <c r="G379" s="624" t="s">
        <v>467</v>
      </c>
      <c r="H379" s="617" t="s">
        <v>138</v>
      </c>
      <c r="I379" s="749" t="s">
        <v>825</v>
      </c>
      <c r="J379" s="594" t="s">
        <v>435</v>
      </c>
      <c r="K379" s="594"/>
      <c r="L379" s="594">
        <v>30</v>
      </c>
      <c r="M379" s="594">
        <v>24</v>
      </c>
      <c r="N379" s="595">
        <f t="shared" si="5"/>
        <v>54</v>
      </c>
    </row>
    <row r="380" spans="1:14">
      <c r="A380" s="618" t="s">
        <v>424</v>
      </c>
      <c r="B380" s="275"/>
      <c r="C380" s="275"/>
      <c r="D380" s="275">
        <v>2012</v>
      </c>
      <c r="E380" s="734" t="s">
        <v>24</v>
      </c>
      <c r="F380" s="275" t="s">
        <v>11</v>
      </c>
      <c r="G380" s="624" t="s">
        <v>467</v>
      </c>
      <c r="H380" s="617" t="s">
        <v>138</v>
      </c>
      <c r="I380" s="749" t="s">
        <v>825</v>
      </c>
      <c r="J380" s="594" t="s">
        <v>436</v>
      </c>
      <c r="K380" s="594"/>
      <c r="L380" s="594">
        <v>8</v>
      </c>
      <c r="M380" s="594"/>
      <c r="N380" s="595">
        <f t="shared" si="5"/>
        <v>8</v>
      </c>
    </row>
    <row r="381" spans="1:14">
      <c r="A381" s="619" t="s">
        <v>424</v>
      </c>
      <c r="B381" s="614"/>
      <c r="C381" s="614"/>
      <c r="D381" s="275">
        <v>2012</v>
      </c>
      <c r="E381" s="734" t="s">
        <v>24</v>
      </c>
      <c r="F381" s="275" t="s">
        <v>11</v>
      </c>
      <c r="G381" s="624" t="s">
        <v>467</v>
      </c>
      <c r="H381" s="617" t="s">
        <v>138</v>
      </c>
      <c r="I381" s="749" t="s">
        <v>825</v>
      </c>
      <c r="J381" s="594" t="s">
        <v>524</v>
      </c>
      <c r="K381" s="594"/>
      <c r="L381" s="594">
        <v>2308</v>
      </c>
      <c r="M381" s="594">
        <v>4096</v>
      </c>
      <c r="N381" s="595">
        <f t="shared" si="5"/>
        <v>6404</v>
      </c>
    </row>
    <row r="382" spans="1:14">
      <c r="A382" s="618" t="s">
        <v>424</v>
      </c>
      <c r="B382" s="275"/>
      <c r="C382" s="275"/>
      <c r="D382" s="275">
        <v>2012</v>
      </c>
      <c r="E382" s="734" t="s">
        <v>24</v>
      </c>
      <c r="F382" s="275" t="s">
        <v>11</v>
      </c>
      <c r="G382" s="624" t="s">
        <v>467</v>
      </c>
      <c r="H382" s="617" t="s">
        <v>138</v>
      </c>
      <c r="I382" s="749" t="s">
        <v>825</v>
      </c>
      <c r="J382" s="594" t="s">
        <v>461</v>
      </c>
      <c r="K382" s="594"/>
      <c r="L382" s="594">
        <v>288</v>
      </c>
      <c r="M382" s="594"/>
      <c r="N382" s="595">
        <f t="shared" si="5"/>
        <v>288</v>
      </c>
    </row>
    <row r="383" spans="1:14">
      <c r="A383" s="619" t="s">
        <v>424</v>
      </c>
      <c r="B383" s="614"/>
      <c r="C383" s="614"/>
      <c r="D383" s="275">
        <v>2012</v>
      </c>
      <c r="E383" s="734" t="s">
        <v>24</v>
      </c>
      <c r="F383" s="275" t="s">
        <v>11</v>
      </c>
      <c r="G383" s="624" t="s">
        <v>477</v>
      </c>
      <c r="H383" s="617" t="s">
        <v>138</v>
      </c>
      <c r="I383" s="749" t="s">
        <v>825</v>
      </c>
      <c r="J383" s="594" t="s">
        <v>436</v>
      </c>
      <c r="K383" s="594"/>
      <c r="L383" s="594">
        <v>1164</v>
      </c>
      <c r="M383" s="594">
        <v>187</v>
      </c>
      <c r="N383" s="595">
        <f t="shared" si="5"/>
        <v>1351</v>
      </c>
    </row>
    <row r="384" spans="1:14">
      <c r="A384" s="618" t="s">
        <v>424</v>
      </c>
      <c r="B384" s="275"/>
      <c r="C384" s="275"/>
      <c r="D384" s="275">
        <v>2012</v>
      </c>
      <c r="E384" s="734" t="s">
        <v>24</v>
      </c>
      <c r="F384" s="275" t="s">
        <v>11</v>
      </c>
      <c r="G384" s="624" t="s">
        <v>477</v>
      </c>
      <c r="H384" s="617" t="s">
        <v>138</v>
      </c>
      <c r="I384" s="749" t="s">
        <v>825</v>
      </c>
      <c r="J384" s="594" t="s">
        <v>434</v>
      </c>
      <c r="K384" s="594"/>
      <c r="L384" s="594">
        <v>1</v>
      </c>
      <c r="M384" s="594"/>
      <c r="N384" s="595">
        <f t="shared" si="5"/>
        <v>1</v>
      </c>
    </row>
    <row r="385" spans="1:14">
      <c r="A385" s="618" t="s">
        <v>424</v>
      </c>
      <c r="B385" s="275"/>
      <c r="C385" s="275"/>
      <c r="D385" s="275">
        <v>2012</v>
      </c>
      <c r="E385" s="734" t="s">
        <v>24</v>
      </c>
      <c r="F385" s="275" t="s">
        <v>11</v>
      </c>
      <c r="G385" s="624" t="s">
        <v>477</v>
      </c>
      <c r="H385" s="617" t="s">
        <v>138</v>
      </c>
      <c r="I385" s="749" t="s">
        <v>825</v>
      </c>
      <c r="J385" s="594" t="s">
        <v>550</v>
      </c>
      <c r="K385" s="594"/>
      <c r="L385" s="594">
        <v>508</v>
      </c>
      <c r="M385" s="594">
        <v>524</v>
      </c>
      <c r="N385" s="595">
        <f t="shared" si="5"/>
        <v>1032</v>
      </c>
    </row>
    <row r="386" spans="1:14">
      <c r="A386" s="619" t="s">
        <v>424</v>
      </c>
      <c r="B386" s="614"/>
      <c r="C386" s="614"/>
      <c r="D386" s="275">
        <v>2012</v>
      </c>
      <c r="E386" s="734" t="s">
        <v>24</v>
      </c>
      <c r="F386" s="275" t="s">
        <v>11</v>
      </c>
      <c r="G386" s="624" t="s">
        <v>477</v>
      </c>
      <c r="H386" s="617" t="s">
        <v>138</v>
      </c>
      <c r="I386" s="749" t="s">
        <v>825</v>
      </c>
      <c r="J386" s="594" t="s">
        <v>523</v>
      </c>
      <c r="K386" s="594"/>
      <c r="L386" s="594">
        <v>3292</v>
      </c>
      <c r="M386" s="594">
        <v>394</v>
      </c>
      <c r="N386" s="595">
        <f t="shared" si="5"/>
        <v>3686</v>
      </c>
    </row>
    <row r="387" spans="1:14">
      <c r="A387" s="618" t="s">
        <v>424</v>
      </c>
      <c r="B387" s="275"/>
      <c r="C387" s="275"/>
      <c r="D387" s="275">
        <v>2012</v>
      </c>
      <c r="E387" s="734" t="s">
        <v>24</v>
      </c>
      <c r="F387" s="275" t="s">
        <v>11</v>
      </c>
      <c r="G387" s="624" t="s">
        <v>477</v>
      </c>
      <c r="H387" s="617" t="s">
        <v>138</v>
      </c>
      <c r="I387" s="749" t="s">
        <v>825</v>
      </c>
      <c r="J387" s="594" t="s">
        <v>460</v>
      </c>
      <c r="K387" s="594"/>
      <c r="L387" s="594">
        <v>2077</v>
      </c>
      <c r="M387" s="594">
        <v>503</v>
      </c>
      <c r="N387" s="595">
        <f t="shared" si="5"/>
        <v>2580</v>
      </c>
    </row>
    <row r="388" spans="1:14">
      <c r="A388" s="618" t="s">
        <v>424</v>
      </c>
      <c r="B388" s="275"/>
      <c r="C388" s="275"/>
      <c r="D388" s="275">
        <v>2012</v>
      </c>
      <c r="E388" s="734" t="s">
        <v>24</v>
      </c>
      <c r="F388" s="275" t="s">
        <v>11</v>
      </c>
      <c r="G388" s="624" t="s">
        <v>477</v>
      </c>
      <c r="H388" s="617" t="s">
        <v>138</v>
      </c>
      <c r="I388" s="749" t="s">
        <v>825</v>
      </c>
      <c r="J388" s="594" t="s">
        <v>484</v>
      </c>
      <c r="K388" s="594"/>
      <c r="L388" s="594"/>
      <c r="M388" s="594">
        <v>1033</v>
      </c>
      <c r="N388" s="595">
        <f t="shared" si="5"/>
        <v>1033</v>
      </c>
    </row>
    <row r="389" spans="1:14">
      <c r="A389" s="619" t="s">
        <v>424</v>
      </c>
      <c r="B389" s="614"/>
      <c r="C389" s="614"/>
      <c r="D389" s="275">
        <v>2012</v>
      </c>
      <c r="E389" s="275" t="s">
        <v>22</v>
      </c>
      <c r="F389" s="275" t="s">
        <v>11</v>
      </c>
      <c r="G389" s="623" t="s">
        <v>486</v>
      </c>
      <c r="H389" s="617" t="s">
        <v>1166</v>
      </c>
      <c r="I389" s="749" t="s">
        <v>140</v>
      </c>
      <c r="J389" s="594" t="s">
        <v>504</v>
      </c>
      <c r="K389" s="594"/>
      <c r="L389" s="594">
        <v>1</v>
      </c>
      <c r="M389" s="594"/>
      <c r="N389" s="595">
        <f t="shared" ref="N389:N452" si="6">L389+M389</f>
        <v>1</v>
      </c>
    </row>
    <row r="390" spans="1:14">
      <c r="A390" s="618" t="s">
        <v>424</v>
      </c>
      <c r="B390" s="275"/>
      <c r="C390" s="275"/>
      <c r="D390" s="275">
        <v>2012</v>
      </c>
      <c r="E390" s="734" t="s">
        <v>24</v>
      </c>
      <c r="F390" s="275" t="s">
        <v>11</v>
      </c>
      <c r="G390" s="624" t="s">
        <v>431</v>
      </c>
      <c r="H390" s="617" t="s">
        <v>1166</v>
      </c>
      <c r="I390" s="749" t="s">
        <v>825</v>
      </c>
      <c r="J390" s="594" t="s">
        <v>436</v>
      </c>
      <c r="K390" s="594"/>
      <c r="L390" s="594">
        <v>11</v>
      </c>
      <c r="M390" s="594"/>
      <c r="N390" s="595">
        <f t="shared" si="6"/>
        <v>11</v>
      </c>
    </row>
    <row r="391" spans="1:14">
      <c r="A391" s="619" t="s">
        <v>424</v>
      </c>
      <c r="B391" s="614"/>
      <c r="C391" s="614"/>
      <c r="D391" s="275">
        <v>2012</v>
      </c>
      <c r="E391" s="734" t="s">
        <v>24</v>
      </c>
      <c r="F391" s="275" t="s">
        <v>11</v>
      </c>
      <c r="G391" s="624" t="s">
        <v>431</v>
      </c>
      <c r="H391" s="617" t="s">
        <v>1166</v>
      </c>
      <c r="I391" s="749" t="s">
        <v>825</v>
      </c>
      <c r="J391" s="594" t="s">
        <v>524</v>
      </c>
      <c r="K391" s="594"/>
      <c r="L391" s="594">
        <v>93</v>
      </c>
      <c r="M391" s="594">
        <v>1</v>
      </c>
      <c r="N391" s="595">
        <f t="shared" si="6"/>
        <v>94</v>
      </c>
    </row>
    <row r="392" spans="1:14">
      <c r="A392" s="618" t="s">
        <v>424</v>
      </c>
      <c r="B392" s="275"/>
      <c r="C392" s="275"/>
      <c r="D392" s="275">
        <v>2012</v>
      </c>
      <c r="E392" s="734" t="s">
        <v>24</v>
      </c>
      <c r="F392" s="275" t="s">
        <v>11</v>
      </c>
      <c r="G392" s="624" t="s">
        <v>467</v>
      </c>
      <c r="H392" s="617" t="s">
        <v>1166</v>
      </c>
      <c r="I392" s="749" t="s">
        <v>825</v>
      </c>
      <c r="J392" s="594" t="s">
        <v>524</v>
      </c>
      <c r="K392" s="594"/>
      <c r="L392" s="594">
        <v>2</v>
      </c>
      <c r="M392" s="594"/>
      <c r="N392" s="595">
        <f t="shared" si="6"/>
        <v>2</v>
      </c>
    </row>
    <row r="393" spans="1:14">
      <c r="A393" s="619" t="s">
        <v>424</v>
      </c>
      <c r="B393" s="614"/>
      <c r="C393" s="614"/>
      <c r="D393" s="275">
        <v>2012</v>
      </c>
      <c r="E393" s="734" t="s">
        <v>24</v>
      </c>
      <c r="F393" s="275" t="s">
        <v>11</v>
      </c>
      <c r="G393" s="624" t="s">
        <v>477</v>
      </c>
      <c r="H393" s="617" t="s">
        <v>1166</v>
      </c>
      <c r="I393" s="749" t="s">
        <v>140</v>
      </c>
      <c r="J393" s="594" t="s">
        <v>436</v>
      </c>
      <c r="K393" s="594"/>
      <c r="L393" s="594">
        <v>37</v>
      </c>
      <c r="M393" s="594">
        <v>3</v>
      </c>
      <c r="N393" s="595">
        <f t="shared" si="6"/>
        <v>40</v>
      </c>
    </row>
    <row r="394" spans="1:14">
      <c r="A394" s="618" t="s">
        <v>424</v>
      </c>
      <c r="B394" s="275"/>
      <c r="C394" s="275"/>
      <c r="D394" s="275">
        <v>2012</v>
      </c>
      <c r="E394" s="734" t="s">
        <v>24</v>
      </c>
      <c r="F394" s="275" t="s">
        <v>11</v>
      </c>
      <c r="G394" s="624" t="s">
        <v>477</v>
      </c>
      <c r="H394" s="617" t="s">
        <v>1166</v>
      </c>
      <c r="I394" s="749" t="s">
        <v>140</v>
      </c>
      <c r="J394" s="594" t="s">
        <v>523</v>
      </c>
      <c r="K394" s="594"/>
      <c r="L394" s="594">
        <v>88</v>
      </c>
      <c r="M394" s="594"/>
      <c r="N394" s="595">
        <f t="shared" si="6"/>
        <v>88</v>
      </c>
    </row>
    <row r="395" spans="1:14">
      <c r="A395" s="618" t="s">
        <v>424</v>
      </c>
      <c r="B395" s="275"/>
      <c r="C395" s="275"/>
      <c r="D395" s="275">
        <v>2012</v>
      </c>
      <c r="E395" s="734" t="s">
        <v>24</v>
      </c>
      <c r="F395" s="275" t="s">
        <v>11</v>
      </c>
      <c r="G395" s="624" t="s">
        <v>431</v>
      </c>
      <c r="H395" s="617" t="s">
        <v>721</v>
      </c>
      <c r="I395" s="749" t="s">
        <v>825</v>
      </c>
      <c r="J395" s="594" t="s">
        <v>435</v>
      </c>
      <c r="K395" s="594"/>
      <c r="L395" s="594"/>
      <c r="M395" s="594">
        <v>1</v>
      </c>
      <c r="N395" s="595">
        <f t="shared" si="6"/>
        <v>1</v>
      </c>
    </row>
    <row r="396" spans="1:14">
      <c r="A396" s="618" t="s">
        <v>424</v>
      </c>
      <c r="B396" s="275"/>
      <c r="C396" s="275"/>
      <c r="D396" s="275">
        <v>2012</v>
      </c>
      <c r="E396" s="734" t="s">
        <v>24</v>
      </c>
      <c r="F396" s="275" t="s">
        <v>11</v>
      </c>
      <c r="G396" s="624" t="s">
        <v>431</v>
      </c>
      <c r="H396" s="617" t="s">
        <v>721</v>
      </c>
      <c r="I396" s="749" t="s">
        <v>825</v>
      </c>
      <c r="J396" s="594" t="s">
        <v>436</v>
      </c>
      <c r="K396" s="594"/>
      <c r="L396" s="594">
        <v>181</v>
      </c>
      <c r="M396" s="594">
        <v>69</v>
      </c>
      <c r="N396" s="595">
        <f t="shared" si="6"/>
        <v>250</v>
      </c>
    </row>
    <row r="397" spans="1:14">
      <c r="A397" s="619" t="s">
        <v>424</v>
      </c>
      <c r="B397" s="614"/>
      <c r="C397" s="614"/>
      <c r="D397" s="275">
        <v>2012</v>
      </c>
      <c r="E397" s="734" t="s">
        <v>24</v>
      </c>
      <c r="F397" s="275" t="s">
        <v>11</v>
      </c>
      <c r="G397" s="624" t="s">
        <v>431</v>
      </c>
      <c r="H397" s="617" t="s">
        <v>721</v>
      </c>
      <c r="I397" s="749" t="s">
        <v>825</v>
      </c>
      <c r="J397" s="594" t="s">
        <v>446</v>
      </c>
      <c r="K397" s="594"/>
      <c r="L397" s="594">
        <v>343</v>
      </c>
      <c r="M397" s="594">
        <v>11</v>
      </c>
      <c r="N397" s="595">
        <f t="shared" si="6"/>
        <v>354</v>
      </c>
    </row>
    <row r="398" spans="1:14">
      <c r="A398" s="618" t="s">
        <v>424</v>
      </c>
      <c r="B398" s="275"/>
      <c r="C398" s="275"/>
      <c r="D398" s="275">
        <v>2012</v>
      </c>
      <c r="E398" s="734" t="s">
        <v>24</v>
      </c>
      <c r="F398" s="275" t="s">
        <v>11</v>
      </c>
      <c r="G398" s="624" t="s">
        <v>431</v>
      </c>
      <c r="H398" s="617" t="s">
        <v>721</v>
      </c>
      <c r="I398" s="749" t="s">
        <v>825</v>
      </c>
      <c r="J398" s="594" t="s">
        <v>524</v>
      </c>
      <c r="K398" s="594"/>
      <c r="L398" s="594">
        <v>1531</v>
      </c>
      <c r="M398" s="594">
        <v>39</v>
      </c>
      <c r="N398" s="595">
        <f t="shared" si="6"/>
        <v>1570</v>
      </c>
    </row>
    <row r="399" spans="1:14">
      <c r="A399" s="618" t="s">
        <v>424</v>
      </c>
      <c r="B399" s="275"/>
      <c r="C399" s="275"/>
      <c r="D399" s="275">
        <v>2012</v>
      </c>
      <c r="E399" s="734" t="s">
        <v>24</v>
      </c>
      <c r="F399" s="275" t="s">
        <v>11</v>
      </c>
      <c r="G399" s="624" t="s">
        <v>431</v>
      </c>
      <c r="H399" s="617" t="s">
        <v>721</v>
      </c>
      <c r="I399" s="749" t="s">
        <v>825</v>
      </c>
      <c r="J399" s="594" t="s">
        <v>461</v>
      </c>
      <c r="K399" s="594"/>
      <c r="L399" s="594">
        <v>47</v>
      </c>
      <c r="M399" s="594"/>
      <c r="N399" s="595">
        <f t="shared" si="6"/>
        <v>47</v>
      </c>
    </row>
    <row r="400" spans="1:14">
      <c r="A400" s="619" t="s">
        <v>424</v>
      </c>
      <c r="B400" s="614"/>
      <c r="C400" s="614"/>
      <c r="D400" s="275">
        <v>2012</v>
      </c>
      <c r="E400" s="734" t="s">
        <v>24</v>
      </c>
      <c r="F400" s="275" t="s">
        <v>11</v>
      </c>
      <c r="G400" s="624" t="s">
        <v>467</v>
      </c>
      <c r="H400" s="617" t="s">
        <v>721</v>
      </c>
      <c r="I400" s="749" t="s">
        <v>825</v>
      </c>
      <c r="J400" s="594" t="s">
        <v>524</v>
      </c>
      <c r="K400" s="594"/>
      <c r="L400" s="594"/>
      <c r="M400" s="594">
        <v>3</v>
      </c>
      <c r="N400" s="595">
        <f t="shared" si="6"/>
        <v>3</v>
      </c>
    </row>
    <row r="401" spans="1:14">
      <c r="A401" s="618" t="s">
        <v>424</v>
      </c>
      <c r="B401" s="275"/>
      <c r="C401" s="275"/>
      <c r="D401" s="275">
        <v>2012</v>
      </c>
      <c r="E401" s="734" t="s">
        <v>24</v>
      </c>
      <c r="F401" s="275" t="s">
        <v>11</v>
      </c>
      <c r="G401" s="624" t="s">
        <v>477</v>
      </c>
      <c r="H401" s="617" t="s">
        <v>721</v>
      </c>
      <c r="I401" s="749" t="s">
        <v>825</v>
      </c>
      <c r="J401" s="594" t="s">
        <v>436</v>
      </c>
      <c r="K401" s="594"/>
      <c r="L401" s="594">
        <v>174</v>
      </c>
      <c r="M401" s="594">
        <v>4</v>
      </c>
      <c r="N401" s="595">
        <f t="shared" si="6"/>
        <v>178</v>
      </c>
    </row>
    <row r="402" spans="1:14">
      <c r="A402" s="619" t="s">
        <v>424</v>
      </c>
      <c r="B402" s="614"/>
      <c r="C402" s="614"/>
      <c r="D402" s="275">
        <v>2012</v>
      </c>
      <c r="E402" s="734" t="s">
        <v>24</v>
      </c>
      <c r="F402" s="275" t="s">
        <v>11</v>
      </c>
      <c r="G402" s="624" t="s">
        <v>477</v>
      </c>
      <c r="H402" s="617" t="s">
        <v>721</v>
      </c>
      <c r="I402" s="749" t="s">
        <v>825</v>
      </c>
      <c r="J402" s="594" t="s">
        <v>446</v>
      </c>
      <c r="K402" s="594"/>
      <c r="L402" s="594">
        <v>1</v>
      </c>
      <c r="M402" s="594">
        <v>5</v>
      </c>
      <c r="N402" s="595">
        <f t="shared" si="6"/>
        <v>6</v>
      </c>
    </row>
    <row r="403" spans="1:14">
      <c r="A403" s="618" t="s">
        <v>424</v>
      </c>
      <c r="B403" s="275"/>
      <c r="C403" s="275"/>
      <c r="D403" s="275">
        <v>2012</v>
      </c>
      <c r="E403" s="734" t="s">
        <v>24</v>
      </c>
      <c r="F403" s="275" t="s">
        <v>11</v>
      </c>
      <c r="G403" s="624" t="s">
        <v>477</v>
      </c>
      <c r="H403" s="617" t="s">
        <v>721</v>
      </c>
      <c r="I403" s="749" t="s">
        <v>825</v>
      </c>
      <c r="J403" s="594" t="s">
        <v>523</v>
      </c>
      <c r="K403" s="594"/>
      <c r="L403" s="594">
        <v>2800</v>
      </c>
      <c r="M403" s="594">
        <v>193</v>
      </c>
      <c r="N403" s="595">
        <f t="shared" si="6"/>
        <v>2993</v>
      </c>
    </row>
    <row r="404" spans="1:14">
      <c r="A404" s="618" t="s">
        <v>424</v>
      </c>
      <c r="B404" s="275"/>
      <c r="C404" s="275"/>
      <c r="D404" s="275">
        <v>2012</v>
      </c>
      <c r="E404" s="734" t="s">
        <v>24</v>
      </c>
      <c r="F404" s="275" t="s">
        <v>11</v>
      </c>
      <c r="G404" s="624" t="s">
        <v>477</v>
      </c>
      <c r="H404" s="617" t="s">
        <v>721</v>
      </c>
      <c r="I404" s="749" t="s">
        <v>825</v>
      </c>
      <c r="J404" s="594" t="s">
        <v>460</v>
      </c>
      <c r="K404" s="594"/>
      <c r="L404" s="594">
        <v>3</v>
      </c>
      <c r="M404" s="594">
        <v>2</v>
      </c>
      <c r="N404" s="595">
        <f t="shared" si="6"/>
        <v>5</v>
      </c>
    </row>
    <row r="405" spans="1:14">
      <c r="A405" s="618" t="s">
        <v>424</v>
      </c>
      <c r="B405" s="275"/>
      <c r="C405" s="275"/>
      <c r="D405" s="275">
        <v>2012</v>
      </c>
      <c r="E405" s="734" t="s">
        <v>24</v>
      </c>
      <c r="F405" s="275" t="s">
        <v>11</v>
      </c>
      <c r="G405" s="624" t="s">
        <v>467</v>
      </c>
      <c r="H405" s="617" t="s">
        <v>1214</v>
      </c>
      <c r="I405" s="749" t="s">
        <v>140</v>
      </c>
      <c r="J405" s="594" t="s">
        <v>524</v>
      </c>
      <c r="K405" s="594"/>
      <c r="L405" s="594"/>
      <c r="M405" s="594">
        <v>11</v>
      </c>
      <c r="N405" s="595">
        <f t="shared" si="6"/>
        <v>11</v>
      </c>
    </row>
    <row r="406" spans="1:14">
      <c r="A406" s="619" t="s">
        <v>424</v>
      </c>
      <c r="B406" s="614"/>
      <c r="C406" s="614"/>
      <c r="D406" s="275">
        <v>2012</v>
      </c>
      <c r="E406" s="734" t="s">
        <v>24</v>
      </c>
      <c r="F406" s="275" t="s">
        <v>11</v>
      </c>
      <c r="G406" s="624" t="s">
        <v>477</v>
      </c>
      <c r="H406" s="617" t="s">
        <v>1214</v>
      </c>
      <c r="I406" s="749" t="s">
        <v>140</v>
      </c>
      <c r="J406" s="594" t="s">
        <v>484</v>
      </c>
      <c r="K406" s="594"/>
      <c r="L406" s="594"/>
      <c r="M406" s="594">
        <v>665</v>
      </c>
      <c r="N406" s="595">
        <f t="shared" si="6"/>
        <v>665</v>
      </c>
    </row>
    <row r="407" spans="1:14">
      <c r="A407" s="619" t="s">
        <v>424</v>
      </c>
      <c r="B407" s="614"/>
      <c r="C407" s="614"/>
      <c r="D407" s="275">
        <v>2012</v>
      </c>
      <c r="E407" s="734" t="s">
        <v>24</v>
      </c>
      <c r="F407" s="275" t="s">
        <v>11</v>
      </c>
      <c r="G407" s="624" t="s">
        <v>431</v>
      </c>
      <c r="H407" s="617" t="s">
        <v>1200</v>
      </c>
      <c r="I407" s="749" t="s">
        <v>140</v>
      </c>
      <c r="J407" s="594" t="s">
        <v>524</v>
      </c>
      <c r="K407" s="594"/>
      <c r="L407" s="594">
        <v>5</v>
      </c>
      <c r="M407" s="594">
        <v>87</v>
      </c>
      <c r="N407" s="595">
        <f t="shared" si="6"/>
        <v>92</v>
      </c>
    </row>
    <row r="408" spans="1:14">
      <c r="A408" s="618" t="s">
        <v>424</v>
      </c>
      <c r="B408" s="275"/>
      <c r="C408" s="275"/>
      <c r="D408" s="275">
        <v>2012</v>
      </c>
      <c r="E408" s="734" t="s">
        <v>24</v>
      </c>
      <c r="F408" s="275" t="s">
        <v>11</v>
      </c>
      <c r="G408" s="624" t="s">
        <v>477</v>
      </c>
      <c r="H408" s="617" t="s">
        <v>1200</v>
      </c>
      <c r="I408" s="749" t="s">
        <v>825</v>
      </c>
      <c r="J408" s="594" t="s">
        <v>436</v>
      </c>
      <c r="K408" s="594"/>
      <c r="L408" s="594">
        <v>1</v>
      </c>
      <c r="M408" s="594"/>
      <c r="N408" s="595">
        <f t="shared" si="6"/>
        <v>1</v>
      </c>
    </row>
    <row r="409" spans="1:14">
      <c r="A409" s="618" t="s">
        <v>424</v>
      </c>
      <c r="B409" s="275"/>
      <c r="C409" s="275"/>
      <c r="D409" s="275">
        <v>2012</v>
      </c>
      <c r="E409" s="734" t="s">
        <v>24</v>
      </c>
      <c r="F409" s="275" t="s">
        <v>11</v>
      </c>
      <c r="G409" s="624" t="s">
        <v>477</v>
      </c>
      <c r="H409" s="617" t="s">
        <v>1200</v>
      </c>
      <c r="I409" s="749" t="s">
        <v>825</v>
      </c>
      <c r="J409" s="594" t="s">
        <v>523</v>
      </c>
      <c r="K409" s="594"/>
      <c r="L409" s="594">
        <v>2</v>
      </c>
      <c r="M409" s="594">
        <v>5</v>
      </c>
      <c r="N409" s="595">
        <f t="shared" si="6"/>
        <v>7</v>
      </c>
    </row>
    <row r="410" spans="1:14">
      <c r="A410" s="618" t="s">
        <v>424</v>
      </c>
      <c r="B410" s="275"/>
      <c r="C410" s="275"/>
      <c r="D410" s="275">
        <v>2012</v>
      </c>
      <c r="E410" s="734" t="s">
        <v>24</v>
      </c>
      <c r="F410" s="275" t="s">
        <v>11</v>
      </c>
      <c r="G410" s="624" t="s">
        <v>467</v>
      </c>
      <c r="H410" s="617" t="s">
        <v>1215</v>
      </c>
      <c r="I410" s="749" t="s">
        <v>140</v>
      </c>
      <c r="J410" s="594" t="s">
        <v>524</v>
      </c>
      <c r="K410" s="594"/>
      <c r="L410" s="594">
        <v>1</v>
      </c>
      <c r="M410" s="594">
        <v>5</v>
      </c>
      <c r="N410" s="595">
        <f t="shared" si="6"/>
        <v>6</v>
      </c>
    </row>
    <row r="411" spans="1:14">
      <c r="A411" s="619" t="s">
        <v>424</v>
      </c>
      <c r="B411" s="614"/>
      <c r="C411" s="614"/>
      <c r="D411" s="275">
        <v>2012</v>
      </c>
      <c r="E411" s="734" t="s">
        <v>24</v>
      </c>
      <c r="F411" s="275" t="s">
        <v>11</v>
      </c>
      <c r="G411" s="624" t="s">
        <v>467</v>
      </c>
      <c r="H411" s="617" t="s">
        <v>1216</v>
      </c>
      <c r="I411" s="749" t="s">
        <v>140</v>
      </c>
      <c r="J411" s="594" t="s">
        <v>524</v>
      </c>
      <c r="K411" s="594"/>
      <c r="L411" s="594"/>
      <c r="M411" s="594">
        <v>1</v>
      </c>
      <c r="N411" s="595">
        <f t="shared" si="6"/>
        <v>1</v>
      </c>
    </row>
    <row r="412" spans="1:14">
      <c r="A412" s="618" t="s">
        <v>424</v>
      </c>
      <c r="B412" s="275"/>
      <c r="C412" s="275"/>
      <c r="D412" s="275">
        <v>2012</v>
      </c>
      <c r="E412" s="734" t="s">
        <v>24</v>
      </c>
      <c r="F412" s="275" t="s">
        <v>11</v>
      </c>
      <c r="G412" s="624" t="s">
        <v>431</v>
      </c>
      <c r="H412" s="617" t="s">
        <v>1201</v>
      </c>
      <c r="I412" s="749" t="s">
        <v>140</v>
      </c>
      <c r="J412" s="594" t="s">
        <v>446</v>
      </c>
      <c r="K412" s="594"/>
      <c r="L412" s="594">
        <v>1</v>
      </c>
      <c r="M412" s="594"/>
      <c r="N412" s="595">
        <f t="shared" si="6"/>
        <v>1</v>
      </c>
    </row>
    <row r="413" spans="1:14">
      <c r="A413" s="618" t="s">
        <v>424</v>
      </c>
      <c r="B413" s="275"/>
      <c r="C413" s="275"/>
      <c r="D413" s="275">
        <v>2012</v>
      </c>
      <c r="E413" s="275" t="s">
        <v>22</v>
      </c>
      <c r="F413" s="275" t="s">
        <v>11</v>
      </c>
      <c r="G413" s="623" t="s">
        <v>486</v>
      </c>
      <c r="H413" s="617" t="s">
        <v>1167</v>
      </c>
      <c r="I413" s="749" t="s">
        <v>825</v>
      </c>
      <c r="J413" s="594" t="s">
        <v>504</v>
      </c>
      <c r="K413" s="594"/>
      <c r="L413" s="594">
        <v>5</v>
      </c>
      <c r="M413" s="594">
        <v>1</v>
      </c>
      <c r="N413" s="595">
        <f t="shared" si="6"/>
        <v>6</v>
      </c>
    </row>
    <row r="414" spans="1:14">
      <c r="A414" s="618" t="s">
        <v>424</v>
      </c>
      <c r="B414" s="275"/>
      <c r="C414" s="275"/>
      <c r="D414" s="275">
        <v>2012</v>
      </c>
      <c r="E414" s="275" t="s">
        <v>22</v>
      </c>
      <c r="F414" s="275" t="s">
        <v>11</v>
      </c>
      <c r="G414" s="623" t="s">
        <v>519</v>
      </c>
      <c r="H414" s="617" t="s">
        <v>1167</v>
      </c>
      <c r="I414" s="749" t="s">
        <v>140</v>
      </c>
      <c r="J414" s="594" t="s">
        <v>504</v>
      </c>
      <c r="K414" s="594"/>
      <c r="L414" s="594"/>
      <c r="M414" s="594">
        <v>4</v>
      </c>
      <c r="N414" s="595">
        <f t="shared" si="6"/>
        <v>4</v>
      </c>
    </row>
    <row r="415" spans="1:14">
      <c r="A415" s="618" t="s">
        <v>424</v>
      </c>
      <c r="B415" s="275"/>
      <c r="C415" s="275"/>
      <c r="D415" s="275">
        <v>2012</v>
      </c>
      <c r="E415" s="734" t="s">
        <v>24</v>
      </c>
      <c r="F415" s="275" t="s">
        <v>11</v>
      </c>
      <c r="G415" s="624" t="s">
        <v>431</v>
      </c>
      <c r="H415" s="617" t="s">
        <v>1167</v>
      </c>
      <c r="I415" s="749" t="s">
        <v>825</v>
      </c>
      <c r="J415" s="594" t="s">
        <v>436</v>
      </c>
      <c r="K415" s="594"/>
      <c r="L415" s="594">
        <v>9</v>
      </c>
      <c r="M415" s="594">
        <v>7</v>
      </c>
      <c r="N415" s="595">
        <f t="shared" si="6"/>
        <v>16</v>
      </c>
    </row>
    <row r="416" spans="1:14">
      <c r="A416" s="619" t="s">
        <v>424</v>
      </c>
      <c r="B416" s="614"/>
      <c r="C416" s="614"/>
      <c r="D416" s="275">
        <v>2012</v>
      </c>
      <c r="E416" s="734" t="s">
        <v>24</v>
      </c>
      <c r="F416" s="275" t="s">
        <v>11</v>
      </c>
      <c r="G416" s="624" t="s">
        <v>431</v>
      </c>
      <c r="H416" s="617" t="s">
        <v>1167</v>
      </c>
      <c r="I416" s="749" t="s">
        <v>825</v>
      </c>
      <c r="J416" s="594" t="s">
        <v>446</v>
      </c>
      <c r="K416" s="594"/>
      <c r="L416" s="594"/>
      <c r="M416" s="594">
        <v>1</v>
      </c>
      <c r="N416" s="595">
        <f t="shared" si="6"/>
        <v>1</v>
      </c>
    </row>
    <row r="417" spans="1:14">
      <c r="A417" s="618" t="s">
        <v>424</v>
      </c>
      <c r="B417" s="275"/>
      <c r="C417" s="275"/>
      <c r="D417" s="275">
        <v>2012</v>
      </c>
      <c r="E417" s="734" t="s">
        <v>24</v>
      </c>
      <c r="F417" s="275" t="s">
        <v>11</v>
      </c>
      <c r="G417" s="624" t="s">
        <v>431</v>
      </c>
      <c r="H417" s="617" t="s">
        <v>1167</v>
      </c>
      <c r="I417" s="749" t="s">
        <v>825</v>
      </c>
      <c r="J417" s="594" t="s">
        <v>524</v>
      </c>
      <c r="K417" s="594"/>
      <c r="L417" s="594">
        <v>20</v>
      </c>
      <c r="M417" s="594">
        <v>2</v>
      </c>
      <c r="N417" s="595">
        <f t="shared" si="6"/>
        <v>22</v>
      </c>
    </row>
    <row r="418" spans="1:14">
      <c r="A418" s="618" t="s">
        <v>424</v>
      </c>
      <c r="B418" s="275"/>
      <c r="C418" s="275"/>
      <c r="D418" s="275">
        <v>2012</v>
      </c>
      <c r="E418" s="734" t="s">
        <v>24</v>
      </c>
      <c r="F418" s="275" t="s">
        <v>11</v>
      </c>
      <c r="G418" s="624" t="s">
        <v>467</v>
      </c>
      <c r="H418" s="617" t="s">
        <v>1167</v>
      </c>
      <c r="I418" s="749" t="s">
        <v>825</v>
      </c>
      <c r="J418" s="594" t="s">
        <v>524</v>
      </c>
      <c r="K418" s="594"/>
      <c r="L418" s="594">
        <v>7</v>
      </c>
      <c r="M418" s="594">
        <v>10</v>
      </c>
      <c r="N418" s="595">
        <f t="shared" si="6"/>
        <v>17</v>
      </c>
    </row>
    <row r="419" spans="1:14">
      <c r="A419" s="618" t="s">
        <v>424</v>
      </c>
      <c r="B419" s="275"/>
      <c r="C419" s="275"/>
      <c r="D419" s="275">
        <v>2012</v>
      </c>
      <c r="E419" s="734" t="s">
        <v>24</v>
      </c>
      <c r="F419" s="275" t="s">
        <v>11</v>
      </c>
      <c r="G419" s="624" t="s">
        <v>467</v>
      </c>
      <c r="H419" s="617" t="s">
        <v>1167</v>
      </c>
      <c r="I419" s="749" t="s">
        <v>825</v>
      </c>
      <c r="J419" s="594" t="s">
        <v>452</v>
      </c>
      <c r="K419" s="594"/>
      <c r="L419" s="594">
        <v>2</v>
      </c>
      <c r="M419" s="594"/>
      <c r="N419" s="595">
        <f t="shared" si="6"/>
        <v>2</v>
      </c>
    </row>
    <row r="420" spans="1:14">
      <c r="A420" s="619" t="s">
        <v>424</v>
      </c>
      <c r="B420" s="614"/>
      <c r="C420" s="614"/>
      <c r="D420" s="275">
        <v>2012</v>
      </c>
      <c r="E420" s="734" t="s">
        <v>24</v>
      </c>
      <c r="F420" s="275" t="s">
        <v>11</v>
      </c>
      <c r="G420" s="624" t="s">
        <v>477</v>
      </c>
      <c r="H420" s="617" t="s">
        <v>1167</v>
      </c>
      <c r="I420" s="749" t="s">
        <v>825</v>
      </c>
      <c r="J420" s="594" t="s">
        <v>436</v>
      </c>
      <c r="K420" s="594"/>
      <c r="L420" s="594">
        <v>3</v>
      </c>
      <c r="M420" s="594">
        <v>43</v>
      </c>
      <c r="N420" s="595">
        <f t="shared" si="6"/>
        <v>46</v>
      </c>
    </row>
    <row r="421" spans="1:14">
      <c r="A421" s="618" t="s">
        <v>424</v>
      </c>
      <c r="B421" s="275"/>
      <c r="C421" s="275"/>
      <c r="D421" s="275">
        <v>2012</v>
      </c>
      <c r="E421" s="734" t="s">
        <v>24</v>
      </c>
      <c r="F421" s="275" t="s">
        <v>11</v>
      </c>
      <c r="G421" s="624" t="s">
        <v>477</v>
      </c>
      <c r="H421" s="617" t="s">
        <v>1167</v>
      </c>
      <c r="I421" s="749" t="s">
        <v>825</v>
      </c>
      <c r="J421" s="594" t="s">
        <v>523</v>
      </c>
      <c r="K421" s="594"/>
      <c r="L421" s="594"/>
      <c r="M421" s="594">
        <v>26</v>
      </c>
      <c r="N421" s="595">
        <f t="shared" si="6"/>
        <v>26</v>
      </c>
    </row>
    <row r="422" spans="1:14">
      <c r="A422" s="618" t="s">
        <v>424</v>
      </c>
      <c r="B422" s="275"/>
      <c r="C422" s="275"/>
      <c r="D422" s="275">
        <v>2012</v>
      </c>
      <c r="E422" s="734" t="s">
        <v>24</v>
      </c>
      <c r="F422" s="275" t="s">
        <v>11</v>
      </c>
      <c r="G422" s="624" t="s">
        <v>477</v>
      </c>
      <c r="H422" s="617" t="s">
        <v>1167</v>
      </c>
      <c r="I422" s="749" t="s">
        <v>825</v>
      </c>
      <c r="J422" s="594" t="s">
        <v>450</v>
      </c>
      <c r="K422" s="594"/>
      <c r="L422" s="594">
        <v>2109</v>
      </c>
      <c r="M422" s="594"/>
      <c r="N422" s="595">
        <f t="shared" si="6"/>
        <v>2109</v>
      </c>
    </row>
    <row r="423" spans="1:14">
      <c r="A423" s="619" t="s">
        <v>424</v>
      </c>
      <c r="B423" s="614"/>
      <c r="C423" s="614"/>
      <c r="D423" s="275">
        <v>2012</v>
      </c>
      <c r="E423" s="734" t="s">
        <v>24</v>
      </c>
      <c r="F423" s="275" t="s">
        <v>11</v>
      </c>
      <c r="G423" s="624" t="s">
        <v>477</v>
      </c>
      <c r="H423" s="617" t="s">
        <v>1167</v>
      </c>
      <c r="I423" s="749" t="s">
        <v>825</v>
      </c>
      <c r="J423" s="594" t="s">
        <v>457</v>
      </c>
      <c r="K423" s="594"/>
      <c r="L423" s="594"/>
      <c r="M423" s="594">
        <v>3</v>
      </c>
      <c r="N423" s="595">
        <f t="shared" si="6"/>
        <v>3</v>
      </c>
    </row>
    <row r="424" spans="1:14">
      <c r="A424" s="618" t="s">
        <v>424</v>
      </c>
      <c r="B424" s="275"/>
      <c r="C424" s="275"/>
      <c r="D424" s="275">
        <v>2012</v>
      </c>
      <c r="E424" s="734" t="s">
        <v>24</v>
      </c>
      <c r="F424" s="275" t="s">
        <v>11</v>
      </c>
      <c r="G424" s="624" t="s">
        <v>477</v>
      </c>
      <c r="H424" s="617" t="s">
        <v>1167</v>
      </c>
      <c r="I424" s="749" t="s">
        <v>825</v>
      </c>
      <c r="J424" s="594" t="s">
        <v>457</v>
      </c>
      <c r="K424" s="594"/>
      <c r="L424" s="594">
        <v>3</v>
      </c>
      <c r="M424" s="594"/>
      <c r="N424" s="595">
        <f t="shared" si="6"/>
        <v>3</v>
      </c>
    </row>
    <row r="425" spans="1:14">
      <c r="A425" s="618" t="s">
        <v>424</v>
      </c>
      <c r="B425" s="275"/>
      <c r="C425" s="275"/>
      <c r="D425" s="275">
        <v>2012</v>
      </c>
      <c r="E425" s="734" t="s">
        <v>24</v>
      </c>
      <c r="F425" s="275" t="s">
        <v>11</v>
      </c>
      <c r="G425" s="624" t="s">
        <v>477</v>
      </c>
      <c r="H425" s="617" t="s">
        <v>1167</v>
      </c>
      <c r="I425" s="749" t="s">
        <v>825</v>
      </c>
      <c r="J425" s="594" t="s">
        <v>484</v>
      </c>
      <c r="K425" s="594"/>
      <c r="L425" s="594"/>
      <c r="M425" s="594">
        <v>4</v>
      </c>
      <c r="N425" s="595">
        <f t="shared" si="6"/>
        <v>4</v>
      </c>
    </row>
    <row r="426" spans="1:14">
      <c r="A426" s="618" t="s">
        <v>424</v>
      </c>
      <c r="B426" s="275"/>
      <c r="C426" s="275"/>
      <c r="D426" s="275">
        <v>2012</v>
      </c>
      <c r="E426" s="275" t="s">
        <v>22</v>
      </c>
      <c r="F426" s="275" t="s">
        <v>11</v>
      </c>
      <c r="G426" s="623" t="s">
        <v>486</v>
      </c>
      <c r="H426" s="617" t="s">
        <v>1146</v>
      </c>
      <c r="I426" s="749" t="s">
        <v>576</v>
      </c>
      <c r="J426" s="594" t="s">
        <v>495</v>
      </c>
      <c r="K426" s="594"/>
      <c r="L426" s="594">
        <v>66</v>
      </c>
      <c r="M426" s="594"/>
      <c r="N426" s="595">
        <f t="shared" si="6"/>
        <v>66</v>
      </c>
    </row>
    <row r="427" spans="1:14">
      <c r="A427" s="619" t="s">
        <v>424</v>
      </c>
      <c r="B427" s="614"/>
      <c r="C427" s="614"/>
      <c r="D427" s="275">
        <v>2012</v>
      </c>
      <c r="E427" s="275" t="s">
        <v>22</v>
      </c>
      <c r="F427" s="275" t="s">
        <v>11</v>
      </c>
      <c r="G427" s="623" t="s">
        <v>486</v>
      </c>
      <c r="H427" s="617" t="s">
        <v>1146</v>
      </c>
      <c r="I427" s="749" t="s">
        <v>576</v>
      </c>
      <c r="J427" s="594" t="s">
        <v>504</v>
      </c>
      <c r="K427" s="594"/>
      <c r="L427" s="594">
        <v>111</v>
      </c>
      <c r="M427" s="594">
        <v>238</v>
      </c>
      <c r="N427" s="595">
        <f t="shared" si="6"/>
        <v>349</v>
      </c>
    </row>
    <row r="428" spans="1:14">
      <c r="A428" s="619" t="s">
        <v>424</v>
      </c>
      <c r="B428" s="614"/>
      <c r="C428" s="614"/>
      <c r="D428" s="275">
        <v>2012</v>
      </c>
      <c r="E428" s="275" t="s">
        <v>22</v>
      </c>
      <c r="F428" s="275" t="s">
        <v>11</v>
      </c>
      <c r="G428" s="623" t="s">
        <v>519</v>
      </c>
      <c r="H428" s="617" t="s">
        <v>1146</v>
      </c>
      <c r="I428" s="749" t="s">
        <v>576</v>
      </c>
      <c r="J428" s="594" t="s">
        <v>504</v>
      </c>
      <c r="K428" s="594"/>
      <c r="L428" s="594">
        <v>18</v>
      </c>
      <c r="M428" s="594">
        <v>7</v>
      </c>
      <c r="N428" s="595">
        <f t="shared" si="6"/>
        <v>25</v>
      </c>
    </row>
    <row r="429" spans="1:14">
      <c r="A429" s="618" t="s">
        <v>424</v>
      </c>
      <c r="B429" s="275"/>
      <c r="C429" s="275"/>
      <c r="D429" s="275">
        <v>2012</v>
      </c>
      <c r="E429" s="734" t="s">
        <v>24</v>
      </c>
      <c r="F429" s="275" t="s">
        <v>11</v>
      </c>
      <c r="G429" s="624" t="s">
        <v>431</v>
      </c>
      <c r="H429" s="617" t="s">
        <v>1146</v>
      </c>
      <c r="I429" s="749" t="s">
        <v>576</v>
      </c>
      <c r="J429" s="594" t="s">
        <v>435</v>
      </c>
      <c r="K429" s="594"/>
      <c r="L429" s="594">
        <v>1</v>
      </c>
      <c r="M429" s="594"/>
      <c r="N429" s="595">
        <f t="shared" si="6"/>
        <v>1</v>
      </c>
    </row>
    <row r="430" spans="1:14">
      <c r="A430" s="619" t="s">
        <v>424</v>
      </c>
      <c r="B430" s="614"/>
      <c r="C430" s="614"/>
      <c r="D430" s="275">
        <v>2012</v>
      </c>
      <c r="E430" s="734" t="s">
        <v>24</v>
      </c>
      <c r="F430" s="275" t="s">
        <v>11</v>
      </c>
      <c r="G430" s="624" t="s">
        <v>431</v>
      </c>
      <c r="H430" s="617" t="s">
        <v>1146</v>
      </c>
      <c r="I430" s="749" t="s">
        <v>576</v>
      </c>
      <c r="J430" s="594" t="s">
        <v>436</v>
      </c>
      <c r="K430" s="594"/>
      <c r="L430" s="594">
        <v>34</v>
      </c>
      <c r="M430" s="594">
        <v>30</v>
      </c>
      <c r="N430" s="595">
        <f t="shared" si="6"/>
        <v>64</v>
      </c>
    </row>
    <row r="431" spans="1:14">
      <c r="A431" s="618" t="s">
        <v>424</v>
      </c>
      <c r="B431" s="275"/>
      <c r="C431" s="275"/>
      <c r="D431" s="275">
        <v>2012</v>
      </c>
      <c r="E431" s="734" t="s">
        <v>24</v>
      </c>
      <c r="F431" s="275" t="s">
        <v>11</v>
      </c>
      <c r="G431" s="624" t="s">
        <v>431</v>
      </c>
      <c r="H431" s="617" t="s">
        <v>1146</v>
      </c>
      <c r="I431" s="749" t="s">
        <v>576</v>
      </c>
      <c r="J431" s="594" t="s">
        <v>446</v>
      </c>
      <c r="K431" s="594"/>
      <c r="L431" s="594"/>
      <c r="M431" s="594">
        <v>10</v>
      </c>
      <c r="N431" s="595">
        <f t="shared" si="6"/>
        <v>10</v>
      </c>
    </row>
    <row r="432" spans="1:14">
      <c r="A432" s="618" t="s">
        <v>424</v>
      </c>
      <c r="B432" s="275"/>
      <c r="C432" s="275"/>
      <c r="D432" s="275">
        <v>2012</v>
      </c>
      <c r="E432" s="734" t="s">
        <v>24</v>
      </c>
      <c r="F432" s="275" t="s">
        <v>11</v>
      </c>
      <c r="G432" s="624" t="s">
        <v>431</v>
      </c>
      <c r="H432" s="617" t="s">
        <v>1146</v>
      </c>
      <c r="I432" s="749" t="s">
        <v>576</v>
      </c>
      <c r="J432" s="594" t="s">
        <v>524</v>
      </c>
      <c r="K432" s="594"/>
      <c r="L432" s="594">
        <v>326</v>
      </c>
      <c r="M432" s="594">
        <v>11</v>
      </c>
      <c r="N432" s="595">
        <f t="shared" si="6"/>
        <v>337</v>
      </c>
    </row>
    <row r="433" spans="1:14">
      <c r="A433" s="619" t="s">
        <v>424</v>
      </c>
      <c r="B433" s="614"/>
      <c r="C433" s="614"/>
      <c r="D433" s="275">
        <v>2012</v>
      </c>
      <c r="E433" s="734" t="s">
        <v>24</v>
      </c>
      <c r="F433" s="275" t="s">
        <v>11</v>
      </c>
      <c r="G433" s="624" t="s">
        <v>431</v>
      </c>
      <c r="H433" s="617" t="s">
        <v>1146</v>
      </c>
      <c r="I433" s="749" t="s">
        <v>576</v>
      </c>
      <c r="J433" s="594" t="s">
        <v>461</v>
      </c>
      <c r="K433" s="594"/>
      <c r="L433" s="594">
        <v>3</v>
      </c>
      <c r="M433" s="594"/>
      <c r="N433" s="595">
        <f t="shared" si="6"/>
        <v>3</v>
      </c>
    </row>
    <row r="434" spans="1:14">
      <c r="A434" s="619" t="s">
        <v>424</v>
      </c>
      <c r="B434" s="614"/>
      <c r="C434" s="614"/>
      <c r="D434" s="275">
        <v>2012</v>
      </c>
      <c r="E434" s="734" t="s">
        <v>24</v>
      </c>
      <c r="F434" s="275" t="s">
        <v>11</v>
      </c>
      <c r="G434" s="624" t="s">
        <v>467</v>
      </c>
      <c r="H434" s="617" t="s">
        <v>1146</v>
      </c>
      <c r="I434" s="749" t="s">
        <v>576</v>
      </c>
      <c r="J434" s="594" t="s">
        <v>435</v>
      </c>
      <c r="K434" s="594"/>
      <c r="L434" s="594">
        <v>5</v>
      </c>
      <c r="M434" s="594">
        <v>15</v>
      </c>
      <c r="N434" s="595">
        <f t="shared" si="6"/>
        <v>20</v>
      </c>
    </row>
    <row r="435" spans="1:14">
      <c r="A435" s="618" t="s">
        <v>424</v>
      </c>
      <c r="B435" s="275"/>
      <c r="C435" s="275"/>
      <c r="D435" s="275">
        <v>2012</v>
      </c>
      <c r="E435" s="734" t="s">
        <v>24</v>
      </c>
      <c r="F435" s="275" t="s">
        <v>11</v>
      </c>
      <c r="G435" s="624" t="s">
        <v>467</v>
      </c>
      <c r="H435" s="617" t="s">
        <v>1146</v>
      </c>
      <c r="I435" s="749" t="s">
        <v>576</v>
      </c>
      <c r="J435" s="594" t="s">
        <v>436</v>
      </c>
      <c r="K435" s="594"/>
      <c r="L435" s="594"/>
      <c r="M435" s="594">
        <v>3</v>
      </c>
      <c r="N435" s="595">
        <f t="shared" si="6"/>
        <v>3</v>
      </c>
    </row>
    <row r="436" spans="1:14">
      <c r="A436" s="618" t="s">
        <v>424</v>
      </c>
      <c r="B436" s="275"/>
      <c r="C436" s="275"/>
      <c r="D436" s="275">
        <v>2012</v>
      </c>
      <c r="E436" s="734" t="s">
        <v>24</v>
      </c>
      <c r="F436" s="275" t="s">
        <v>11</v>
      </c>
      <c r="G436" s="624" t="s">
        <v>467</v>
      </c>
      <c r="H436" s="617" t="s">
        <v>1146</v>
      </c>
      <c r="I436" s="749" t="s">
        <v>576</v>
      </c>
      <c r="J436" s="594" t="s">
        <v>524</v>
      </c>
      <c r="K436" s="594"/>
      <c r="L436" s="594">
        <v>166</v>
      </c>
      <c r="M436" s="594">
        <v>57</v>
      </c>
      <c r="N436" s="595">
        <f t="shared" si="6"/>
        <v>223</v>
      </c>
    </row>
    <row r="437" spans="1:14">
      <c r="A437" s="619" t="s">
        <v>424</v>
      </c>
      <c r="B437" s="614"/>
      <c r="C437" s="614"/>
      <c r="D437" s="275">
        <v>2012</v>
      </c>
      <c r="E437" s="734" t="s">
        <v>24</v>
      </c>
      <c r="F437" s="275" t="s">
        <v>11</v>
      </c>
      <c r="G437" s="624" t="s">
        <v>477</v>
      </c>
      <c r="H437" s="617" t="s">
        <v>1146</v>
      </c>
      <c r="I437" s="749" t="s">
        <v>576</v>
      </c>
      <c r="J437" s="594" t="s">
        <v>436</v>
      </c>
      <c r="K437" s="594"/>
      <c r="L437" s="594">
        <v>114</v>
      </c>
      <c r="M437" s="594">
        <v>4</v>
      </c>
      <c r="N437" s="595">
        <f t="shared" si="6"/>
        <v>118</v>
      </c>
    </row>
    <row r="438" spans="1:14">
      <c r="A438" s="618" t="s">
        <v>424</v>
      </c>
      <c r="B438" s="275"/>
      <c r="C438" s="275"/>
      <c r="D438" s="275">
        <v>2012</v>
      </c>
      <c r="E438" s="734" t="s">
        <v>24</v>
      </c>
      <c r="F438" s="275" t="s">
        <v>11</v>
      </c>
      <c r="G438" s="624" t="s">
        <v>477</v>
      </c>
      <c r="H438" s="617" t="s">
        <v>1146</v>
      </c>
      <c r="I438" s="749" t="s">
        <v>576</v>
      </c>
      <c r="J438" s="594" t="s">
        <v>434</v>
      </c>
      <c r="K438" s="594"/>
      <c r="L438" s="594">
        <v>40</v>
      </c>
      <c r="M438" s="594">
        <v>6</v>
      </c>
      <c r="N438" s="595">
        <f t="shared" si="6"/>
        <v>46</v>
      </c>
    </row>
    <row r="439" spans="1:14">
      <c r="A439" s="618" t="s">
        <v>424</v>
      </c>
      <c r="B439" s="275"/>
      <c r="C439" s="275"/>
      <c r="D439" s="275">
        <v>2012</v>
      </c>
      <c r="E439" s="734" t="s">
        <v>24</v>
      </c>
      <c r="F439" s="275" t="s">
        <v>11</v>
      </c>
      <c r="G439" s="624" t="s">
        <v>477</v>
      </c>
      <c r="H439" s="617" t="s">
        <v>1146</v>
      </c>
      <c r="I439" s="749" t="s">
        <v>576</v>
      </c>
      <c r="J439" s="594" t="s">
        <v>550</v>
      </c>
      <c r="K439" s="594"/>
      <c r="L439" s="594">
        <v>15</v>
      </c>
      <c r="M439" s="594"/>
      <c r="N439" s="595">
        <f t="shared" si="6"/>
        <v>15</v>
      </c>
    </row>
    <row r="440" spans="1:14">
      <c r="A440" s="619" t="s">
        <v>424</v>
      </c>
      <c r="B440" s="614"/>
      <c r="C440" s="614"/>
      <c r="D440" s="275">
        <v>2012</v>
      </c>
      <c r="E440" s="734" t="s">
        <v>24</v>
      </c>
      <c r="F440" s="275" t="s">
        <v>11</v>
      </c>
      <c r="G440" s="624" t="s">
        <v>477</v>
      </c>
      <c r="H440" s="617" t="s">
        <v>1146</v>
      </c>
      <c r="I440" s="749" t="s">
        <v>576</v>
      </c>
      <c r="J440" s="594" t="s">
        <v>523</v>
      </c>
      <c r="K440" s="594"/>
      <c r="L440" s="594">
        <v>202</v>
      </c>
      <c r="M440" s="594"/>
      <c r="N440" s="595">
        <f t="shared" si="6"/>
        <v>202</v>
      </c>
    </row>
    <row r="441" spans="1:14">
      <c r="A441" s="618" t="s">
        <v>424</v>
      </c>
      <c r="B441" s="275"/>
      <c r="C441" s="275"/>
      <c r="D441" s="275">
        <v>2012</v>
      </c>
      <c r="E441" s="734" t="s">
        <v>24</v>
      </c>
      <c r="F441" s="275" t="s">
        <v>11</v>
      </c>
      <c r="G441" s="624" t="s">
        <v>477</v>
      </c>
      <c r="H441" s="617" t="s">
        <v>1146</v>
      </c>
      <c r="I441" s="749" t="s">
        <v>576</v>
      </c>
      <c r="J441" s="594" t="s">
        <v>460</v>
      </c>
      <c r="K441" s="594"/>
      <c r="L441" s="594">
        <v>36</v>
      </c>
      <c r="M441" s="594"/>
      <c r="N441" s="595">
        <f t="shared" si="6"/>
        <v>36</v>
      </c>
    </row>
    <row r="442" spans="1:14">
      <c r="A442" s="618" t="s">
        <v>424</v>
      </c>
      <c r="B442" s="275"/>
      <c r="C442" s="275"/>
      <c r="D442" s="275">
        <v>2012</v>
      </c>
      <c r="E442" s="275" t="s">
        <v>22</v>
      </c>
      <c r="F442" s="275" t="s">
        <v>11</v>
      </c>
      <c r="G442" s="623" t="s">
        <v>486</v>
      </c>
      <c r="H442" s="617" t="s">
        <v>898</v>
      </c>
      <c r="I442" s="749" t="s">
        <v>576</v>
      </c>
      <c r="J442" s="594" t="s">
        <v>495</v>
      </c>
      <c r="K442" s="594"/>
      <c r="L442" s="594">
        <v>69</v>
      </c>
      <c r="M442" s="594"/>
      <c r="N442" s="595">
        <f t="shared" si="6"/>
        <v>69</v>
      </c>
    </row>
    <row r="443" spans="1:14">
      <c r="A443" s="618" t="s">
        <v>424</v>
      </c>
      <c r="B443" s="275"/>
      <c r="C443" s="275"/>
      <c r="D443" s="275">
        <v>2012</v>
      </c>
      <c r="E443" s="275" t="s">
        <v>22</v>
      </c>
      <c r="F443" s="275" t="s">
        <v>11</v>
      </c>
      <c r="G443" s="623" t="s">
        <v>486</v>
      </c>
      <c r="H443" s="617" t="s">
        <v>898</v>
      </c>
      <c r="I443" s="749" t="s">
        <v>576</v>
      </c>
      <c r="J443" s="594" t="s">
        <v>504</v>
      </c>
      <c r="K443" s="594"/>
      <c r="L443" s="594">
        <v>44</v>
      </c>
      <c r="M443" s="594">
        <v>6</v>
      </c>
      <c r="N443" s="595">
        <f t="shared" si="6"/>
        <v>50</v>
      </c>
    </row>
    <row r="444" spans="1:14">
      <c r="A444" s="618" t="s">
        <v>424</v>
      </c>
      <c r="B444" s="275"/>
      <c r="C444" s="275"/>
      <c r="D444" s="275">
        <v>2012</v>
      </c>
      <c r="E444" s="734" t="s">
        <v>24</v>
      </c>
      <c r="F444" s="275" t="s">
        <v>11</v>
      </c>
      <c r="G444" s="624" t="s">
        <v>431</v>
      </c>
      <c r="H444" s="617" t="s">
        <v>898</v>
      </c>
      <c r="I444" s="749" t="s">
        <v>576</v>
      </c>
      <c r="J444" s="594" t="s">
        <v>435</v>
      </c>
      <c r="K444" s="594"/>
      <c r="L444" s="594">
        <v>3</v>
      </c>
      <c r="M444" s="594"/>
      <c r="N444" s="595">
        <f t="shared" si="6"/>
        <v>3</v>
      </c>
    </row>
    <row r="445" spans="1:14">
      <c r="A445" s="618" t="s">
        <v>424</v>
      </c>
      <c r="B445" s="275"/>
      <c r="C445" s="275"/>
      <c r="D445" s="275">
        <v>2012</v>
      </c>
      <c r="E445" s="734" t="s">
        <v>24</v>
      </c>
      <c r="F445" s="275" t="s">
        <v>11</v>
      </c>
      <c r="G445" s="624" t="s">
        <v>431</v>
      </c>
      <c r="H445" s="617" t="s">
        <v>898</v>
      </c>
      <c r="I445" s="749" t="s">
        <v>576</v>
      </c>
      <c r="J445" s="594" t="s">
        <v>436</v>
      </c>
      <c r="K445" s="594"/>
      <c r="L445" s="594">
        <v>3</v>
      </c>
      <c r="M445" s="594">
        <v>3</v>
      </c>
      <c r="N445" s="595">
        <f t="shared" si="6"/>
        <v>6</v>
      </c>
    </row>
    <row r="446" spans="1:14">
      <c r="A446" s="619" t="s">
        <v>424</v>
      </c>
      <c r="B446" s="614"/>
      <c r="C446" s="614"/>
      <c r="D446" s="275">
        <v>2012</v>
      </c>
      <c r="E446" s="734" t="s">
        <v>24</v>
      </c>
      <c r="F446" s="275" t="s">
        <v>11</v>
      </c>
      <c r="G446" s="624" t="s">
        <v>431</v>
      </c>
      <c r="H446" s="617" t="s">
        <v>898</v>
      </c>
      <c r="I446" s="749" t="s">
        <v>576</v>
      </c>
      <c r="J446" s="594" t="s">
        <v>524</v>
      </c>
      <c r="K446" s="594"/>
      <c r="L446" s="594">
        <v>69</v>
      </c>
      <c r="M446" s="594">
        <v>6</v>
      </c>
      <c r="N446" s="595">
        <f t="shared" si="6"/>
        <v>75</v>
      </c>
    </row>
    <row r="447" spans="1:14">
      <c r="A447" s="618" t="s">
        <v>424</v>
      </c>
      <c r="B447" s="275"/>
      <c r="C447" s="275"/>
      <c r="D447" s="275">
        <v>2012</v>
      </c>
      <c r="E447" s="734" t="s">
        <v>24</v>
      </c>
      <c r="F447" s="275" t="s">
        <v>11</v>
      </c>
      <c r="G447" s="624" t="s">
        <v>431</v>
      </c>
      <c r="H447" s="617" t="s">
        <v>898</v>
      </c>
      <c r="I447" s="749" t="s">
        <v>576</v>
      </c>
      <c r="J447" s="594" t="s">
        <v>461</v>
      </c>
      <c r="K447" s="594"/>
      <c r="L447" s="594"/>
      <c r="M447" s="594">
        <v>1</v>
      </c>
      <c r="N447" s="595">
        <f t="shared" si="6"/>
        <v>1</v>
      </c>
    </row>
    <row r="448" spans="1:14">
      <c r="A448" s="619" t="s">
        <v>424</v>
      </c>
      <c r="B448" s="614"/>
      <c r="C448" s="614"/>
      <c r="D448" s="275">
        <v>2012</v>
      </c>
      <c r="E448" s="734" t="s">
        <v>24</v>
      </c>
      <c r="F448" s="275" t="s">
        <v>11</v>
      </c>
      <c r="G448" s="624" t="s">
        <v>467</v>
      </c>
      <c r="H448" s="617" t="s">
        <v>898</v>
      </c>
      <c r="I448" s="749" t="s">
        <v>576</v>
      </c>
      <c r="J448" s="594" t="s">
        <v>435</v>
      </c>
      <c r="K448" s="594"/>
      <c r="L448" s="594">
        <v>2</v>
      </c>
      <c r="M448" s="594">
        <v>9</v>
      </c>
      <c r="N448" s="595">
        <f t="shared" si="6"/>
        <v>11</v>
      </c>
    </row>
    <row r="449" spans="1:14">
      <c r="A449" s="618" t="s">
        <v>424</v>
      </c>
      <c r="B449" s="275"/>
      <c r="C449" s="275"/>
      <c r="D449" s="275">
        <v>2012</v>
      </c>
      <c r="E449" s="734" t="s">
        <v>24</v>
      </c>
      <c r="F449" s="275" t="s">
        <v>11</v>
      </c>
      <c r="G449" s="624" t="s">
        <v>467</v>
      </c>
      <c r="H449" s="617" t="s">
        <v>898</v>
      </c>
      <c r="I449" s="749" t="s">
        <v>576</v>
      </c>
      <c r="J449" s="594" t="s">
        <v>436</v>
      </c>
      <c r="K449" s="594"/>
      <c r="L449" s="594"/>
      <c r="M449" s="594">
        <v>2</v>
      </c>
      <c r="N449" s="595">
        <f t="shared" si="6"/>
        <v>2</v>
      </c>
    </row>
    <row r="450" spans="1:14">
      <c r="A450" s="618" t="s">
        <v>424</v>
      </c>
      <c r="B450" s="275"/>
      <c r="C450" s="275"/>
      <c r="D450" s="275">
        <v>2012</v>
      </c>
      <c r="E450" s="734" t="s">
        <v>24</v>
      </c>
      <c r="F450" s="275" t="s">
        <v>11</v>
      </c>
      <c r="G450" s="624" t="s">
        <v>467</v>
      </c>
      <c r="H450" s="617" t="s">
        <v>898</v>
      </c>
      <c r="I450" s="749" t="s">
        <v>576</v>
      </c>
      <c r="J450" s="594" t="s">
        <v>524</v>
      </c>
      <c r="K450" s="594"/>
      <c r="L450" s="594">
        <v>330</v>
      </c>
      <c r="M450" s="594">
        <v>333</v>
      </c>
      <c r="N450" s="595">
        <f t="shared" si="6"/>
        <v>663</v>
      </c>
    </row>
    <row r="451" spans="1:14">
      <c r="A451" s="618" t="s">
        <v>424</v>
      </c>
      <c r="B451" s="275"/>
      <c r="C451" s="275"/>
      <c r="D451" s="275">
        <v>2012</v>
      </c>
      <c r="E451" s="734" t="s">
        <v>24</v>
      </c>
      <c r="F451" s="275" t="s">
        <v>11</v>
      </c>
      <c r="G451" s="624" t="s">
        <v>477</v>
      </c>
      <c r="H451" s="617" t="s">
        <v>898</v>
      </c>
      <c r="I451" s="749" t="s">
        <v>576</v>
      </c>
      <c r="J451" s="594" t="s">
        <v>436</v>
      </c>
      <c r="K451" s="594"/>
      <c r="L451" s="594">
        <v>21</v>
      </c>
      <c r="M451" s="594">
        <v>3</v>
      </c>
      <c r="N451" s="595">
        <f t="shared" si="6"/>
        <v>24</v>
      </c>
    </row>
    <row r="452" spans="1:14">
      <c r="A452" s="619" t="s">
        <v>424</v>
      </c>
      <c r="B452" s="614"/>
      <c r="C452" s="614"/>
      <c r="D452" s="275">
        <v>2012</v>
      </c>
      <c r="E452" s="734" t="s">
        <v>24</v>
      </c>
      <c r="F452" s="275" t="s">
        <v>11</v>
      </c>
      <c r="G452" s="624" t="s">
        <v>477</v>
      </c>
      <c r="H452" s="617" t="s">
        <v>898</v>
      </c>
      <c r="I452" s="749" t="s">
        <v>576</v>
      </c>
      <c r="J452" s="594" t="s">
        <v>550</v>
      </c>
      <c r="K452" s="594"/>
      <c r="L452" s="594">
        <v>8</v>
      </c>
      <c r="M452" s="594"/>
      <c r="N452" s="595">
        <f t="shared" si="6"/>
        <v>8</v>
      </c>
    </row>
    <row r="453" spans="1:14">
      <c r="A453" s="618" t="s">
        <v>424</v>
      </c>
      <c r="B453" s="275"/>
      <c r="C453" s="275"/>
      <c r="D453" s="275">
        <v>2012</v>
      </c>
      <c r="E453" s="734" t="s">
        <v>24</v>
      </c>
      <c r="F453" s="275" t="s">
        <v>11</v>
      </c>
      <c r="G453" s="624" t="s">
        <v>477</v>
      </c>
      <c r="H453" s="617" t="s">
        <v>898</v>
      </c>
      <c r="I453" s="749" t="s">
        <v>576</v>
      </c>
      <c r="J453" s="594" t="s">
        <v>523</v>
      </c>
      <c r="K453" s="594"/>
      <c r="L453" s="594">
        <v>120</v>
      </c>
      <c r="M453" s="594"/>
      <c r="N453" s="595">
        <f t="shared" ref="N453:N516" si="7">L453+M453</f>
        <v>120</v>
      </c>
    </row>
    <row r="454" spans="1:14">
      <c r="A454" s="618" t="s">
        <v>424</v>
      </c>
      <c r="B454" s="275"/>
      <c r="C454" s="275"/>
      <c r="D454" s="275">
        <v>2012</v>
      </c>
      <c r="E454" s="734" t="s">
        <v>24</v>
      </c>
      <c r="F454" s="275" t="s">
        <v>11</v>
      </c>
      <c r="G454" s="624" t="s">
        <v>477</v>
      </c>
      <c r="H454" s="617" t="s">
        <v>898</v>
      </c>
      <c r="I454" s="749" t="s">
        <v>576</v>
      </c>
      <c r="J454" s="594" t="s">
        <v>460</v>
      </c>
      <c r="K454" s="594"/>
      <c r="L454" s="594">
        <v>6</v>
      </c>
      <c r="M454" s="594"/>
      <c r="N454" s="595">
        <f t="shared" si="7"/>
        <v>6</v>
      </c>
    </row>
    <row r="455" spans="1:14">
      <c r="A455" s="618" t="s">
        <v>424</v>
      </c>
      <c r="B455" s="275"/>
      <c r="C455" s="275"/>
      <c r="D455" s="275">
        <v>2012</v>
      </c>
      <c r="E455" s="734" t="s">
        <v>24</v>
      </c>
      <c r="F455" s="275" t="s">
        <v>11</v>
      </c>
      <c r="G455" s="624" t="s">
        <v>431</v>
      </c>
      <c r="H455" s="617" t="s">
        <v>1202</v>
      </c>
      <c r="I455" s="749" t="s">
        <v>140</v>
      </c>
      <c r="J455" s="594" t="s">
        <v>524</v>
      </c>
      <c r="K455" s="594"/>
      <c r="L455" s="594"/>
      <c r="M455" s="594">
        <v>7</v>
      </c>
      <c r="N455" s="595">
        <f t="shared" si="7"/>
        <v>7</v>
      </c>
    </row>
    <row r="456" spans="1:14">
      <c r="A456" s="619" t="s">
        <v>424</v>
      </c>
      <c r="B456" s="614"/>
      <c r="C456" s="614"/>
      <c r="D456" s="275">
        <v>2012</v>
      </c>
      <c r="E456" s="734" t="s">
        <v>24</v>
      </c>
      <c r="F456" s="275" t="s">
        <v>11</v>
      </c>
      <c r="G456" s="624" t="s">
        <v>477</v>
      </c>
      <c r="H456" s="617" t="s">
        <v>1202</v>
      </c>
      <c r="I456" s="749" t="s">
        <v>140</v>
      </c>
      <c r="J456" s="594" t="s">
        <v>436</v>
      </c>
      <c r="K456" s="594"/>
      <c r="L456" s="594"/>
      <c r="M456" s="594">
        <v>3</v>
      </c>
      <c r="N456" s="595">
        <f t="shared" si="7"/>
        <v>3</v>
      </c>
    </row>
    <row r="457" spans="1:14">
      <c r="A457" s="618" t="s">
        <v>424</v>
      </c>
      <c r="B457" s="275"/>
      <c r="C457" s="275"/>
      <c r="D457" s="275">
        <v>2012</v>
      </c>
      <c r="E457" s="734" t="s">
        <v>24</v>
      </c>
      <c r="F457" s="275" t="s">
        <v>11</v>
      </c>
      <c r="G457" s="624" t="s">
        <v>477</v>
      </c>
      <c r="H457" s="617" t="s">
        <v>1202</v>
      </c>
      <c r="I457" s="749" t="s">
        <v>140</v>
      </c>
      <c r="J457" s="594" t="s">
        <v>434</v>
      </c>
      <c r="K457" s="594"/>
      <c r="L457" s="594"/>
      <c r="M457" s="594">
        <v>1</v>
      </c>
      <c r="N457" s="595">
        <f t="shared" si="7"/>
        <v>1</v>
      </c>
    </row>
    <row r="458" spans="1:14">
      <c r="A458" s="618" t="s">
        <v>424</v>
      </c>
      <c r="B458" s="275"/>
      <c r="C458" s="275"/>
      <c r="D458" s="275">
        <v>2012</v>
      </c>
      <c r="E458" s="734" t="s">
        <v>24</v>
      </c>
      <c r="F458" s="275" t="s">
        <v>11</v>
      </c>
      <c r="G458" s="624" t="s">
        <v>477</v>
      </c>
      <c r="H458" s="617" t="s">
        <v>1202</v>
      </c>
      <c r="I458" s="749" t="s">
        <v>140</v>
      </c>
      <c r="J458" s="594" t="s">
        <v>523</v>
      </c>
      <c r="K458" s="594"/>
      <c r="L458" s="594"/>
      <c r="M458" s="594">
        <v>4</v>
      </c>
      <c r="N458" s="595">
        <f t="shared" si="7"/>
        <v>4</v>
      </c>
    </row>
    <row r="459" spans="1:14">
      <c r="A459" s="618" t="s">
        <v>424</v>
      </c>
      <c r="B459" s="275"/>
      <c r="C459" s="275"/>
      <c r="D459" s="275">
        <v>2012</v>
      </c>
      <c r="E459" s="734" t="s">
        <v>24</v>
      </c>
      <c r="F459" s="275" t="s">
        <v>11</v>
      </c>
      <c r="G459" s="624" t="s">
        <v>477</v>
      </c>
      <c r="H459" s="725" t="s">
        <v>1224</v>
      </c>
      <c r="I459" s="749" t="s">
        <v>140</v>
      </c>
      <c r="J459" s="594" t="s">
        <v>523</v>
      </c>
      <c r="K459" s="594"/>
      <c r="L459" s="594"/>
      <c r="M459" s="594">
        <v>7</v>
      </c>
      <c r="N459" s="595">
        <f t="shared" si="7"/>
        <v>7</v>
      </c>
    </row>
    <row r="460" spans="1:14">
      <c r="A460" s="619" t="s">
        <v>424</v>
      </c>
      <c r="B460" s="614"/>
      <c r="C460" s="614"/>
      <c r="D460" s="275">
        <v>2012</v>
      </c>
      <c r="E460" s="734" t="s">
        <v>24</v>
      </c>
      <c r="F460" s="275" t="s">
        <v>11</v>
      </c>
      <c r="G460" s="624" t="s">
        <v>431</v>
      </c>
      <c r="H460" s="617" t="s">
        <v>1014</v>
      </c>
      <c r="I460" s="749" t="s">
        <v>140</v>
      </c>
      <c r="J460" s="594" t="s">
        <v>524</v>
      </c>
      <c r="K460" s="594"/>
      <c r="L460" s="594">
        <v>2</v>
      </c>
      <c r="M460" s="594"/>
      <c r="N460" s="595">
        <f t="shared" si="7"/>
        <v>2</v>
      </c>
    </row>
    <row r="461" spans="1:14">
      <c r="A461" s="618" t="s">
        <v>424</v>
      </c>
      <c r="B461" s="275"/>
      <c r="C461" s="275"/>
      <c r="D461" s="275">
        <v>2012</v>
      </c>
      <c r="E461" s="734" t="s">
        <v>24</v>
      </c>
      <c r="F461" s="275" t="s">
        <v>11</v>
      </c>
      <c r="G461" s="624" t="s">
        <v>431</v>
      </c>
      <c r="H461" s="617" t="s">
        <v>1014</v>
      </c>
      <c r="I461" s="749" t="s">
        <v>140</v>
      </c>
      <c r="J461" s="594" t="s">
        <v>461</v>
      </c>
      <c r="K461" s="594"/>
      <c r="L461" s="594">
        <v>1</v>
      </c>
      <c r="M461" s="594"/>
      <c r="N461" s="595">
        <f t="shared" si="7"/>
        <v>1</v>
      </c>
    </row>
    <row r="462" spans="1:14">
      <c r="A462" s="618" t="s">
        <v>424</v>
      </c>
      <c r="B462" s="275"/>
      <c r="C462" s="275"/>
      <c r="D462" s="275">
        <v>2012</v>
      </c>
      <c r="E462" s="734" t="s">
        <v>24</v>
      </c>
      <c r="F462" s="275" t="s">
        <v>11</v>
      </c>
      <c r="G462" s="624" t="s">
        <v>477</v>
      </c>
      <c r="H462" s="725" t="s">
        <v>1014</v>
      </c>
      <c r="I462" s="749" t="s">
        <v>825</v>
      </c>
      <c r="J462" s="594" t="s">
        <v>523</v>
      </c>
      <c r="K462" s="594"/>
      <c r="L462" s="594">
        <v>4</v>
      </c>
      <c r="M462" s="594">
        <v>4</v>
      </c>
      <c r="N462" s="595">
        <f t="shared" si="7"/>
        <v>8</v>
      </c>
    </row>
    <row r="463" spans="1:14">
      <c r="A463" s="619" t="s">
        <v>424</v>
      </c>
      <c r="B463" s="614"/>
      <c r="C463" s="614"/>
      <c r="D463" s="275">
        <v>2012</v>
      </c>
      <c r="E463" s="275" t="s">
        <v>22</v>
      </c>
      <c r="F463" s="275" t="s">
        <v>11</v>
      </c>
      <c r="G463" s="623" t="s">
        <v>486</v>
      </c>
      <c r="H463" s="617" t="s">
        <v>136</v>
      </c>
      <c r="I463" s="749" t="s">
        <v>825</v>
      </c>
      <c r="J463" s="594" t="s">
        <v>505</v>
      </c>
      <c r="K463" s="594"/>
      <c r="L463" s="594">
        <v>43</v>
      </c>
      <c r="M463" s="594"/>
      <c r="N463" s="595">
        <f t="shared" si="7"/>
        <v>43</v>
      </c>
    </row>
    <row r="464" spans="1:14">
      <c r="A464" s="618" t="s">
        <v>424</v>
      </c>
      <c r="B464" s="275"/>
      <c r="C464" s="275"/>
      <c r="D464" s="275">
        <v>2012</v>
      </c>
      <c r="E464" s="275" t="s">
        <v>22</v>
      </c>
      <c r="F464" s="275" t="s">
        <v>11</v>
      </c>
      <c r="G464" s="623" t="s">
        <v>486</v>
      </c>
      <c r="H464" s="617" t="s">
        <v>136</v>
      </c>
      <c r="I464" s="749" t="s">
        <v>825</v>
      </c>
      <c r="J464" s="594" t="s">
        <v>504</v>
      </c>
      <c r="K464" s="594"/>
      <c r="L464" s="594">
        <v>5</v>
      </c>
      <c r="M464" s="594"/>
      <c r="N464" s="595">
        <f t="shared" si="7"/>
        <v>5</v>
      </c>
    </row>
    <row r="465" spans="1:14">
      <c r="A465" s="618" t="s">
        <v>424</v>
      </c>
      <c r="B465" s="275"/>
      <c r="C465" s="275"/>
      <c r="D465" s="275">
        <v>2012</v>
      </c>
      <c r="E465" s="734" t="s">
        <v>24</v>
      </c>
      <c r="F465" s="275" t="s">
        <v>11</v>
      </c>
      <c r="G465" s="624" t="s">
        <v>431</v>
      </c>
      <c r="H465" s="617" t="s">
        <v>136</v>
      </c>
      <c r="I465" s="749" t="s">
        <v>825</v>
      </c>
      <c r="J465" s="594" t="s">
        <v>435</v>
      </c>
      <c r="K465" s="594"/>
      <c r="L465" s="594">
        <v>121</v>
      </c>
      <c r="M465" s="594">
        <v>11</v>
      </c>
      <c r="N465" s="595">
        <f t="shared" si="7"/>
        <v>132</v>
      </c>
    </row>
    <row r="466" spans="1:14">
      <c r="A466" s="619" t="s">
        <v>424</v>
      </c>
      <c r="B466" s="614"/>
      <c r="C466" s="614"/>
      <c r="D466" s="275">
        <v>2012</v>
      </c>
      <c r="E466" s="734" t="s">
        <v>24</v>
      </c>
      <c r="F466" s="275" t="s">
        <v>11</v>
      </c>
      <c r="G466" s="624" t="s">
        <v>431</v>
      </c>
      <c r="H466" s="617" t="s">
        <v>136</v>
      </c>
      <c r="I466" s="749" t="s">
        <v>825</v>
      </c>
      <c r="J466" s="594" t="s">
        <v>436</v>
      </c>
      <c r="K466" s="594"/>
      <c r="L466" s="594">
        <v>38</v>
      </c>
      <c r="M466" s="594"/>
      <c r="N466" s="595">
        <f t="shared" si="7"/>
        <v>38</v>
      </c>
    </row>
    <row r="467" spans="1:14">
      <c r="A467" s="618" t="s">
        <v>424</v>
      </c>
      <c r="B467" s="275"/>
      <c r="C467" s="275"/>
      <c r="D467" s="275">
        <v>2012</v>
      </c>
      <c r="E467" s="734" t="s">
        <v>24</v>
      </c>
      <c r="F467" s="275" t="s">
        <v>11</v>
      </c>
      <c r="G467" s="624" t="s">
        <v>431</v>
      </c>
      <c r="H467" s="617" t="s">
        <v>136</v>
      </c>
      <c r="I467" s="749" t="s">
        <v>825</v>
      </c>
      <c r="J467" s="594" t="s">
        <v>524</v>
      </c>
      <c r="K467" s="594"/>
      <c r="L467" s="594">
        <v>209</v>
      </c>
      <c r="M467" s="594">
        <v>10</v>
      </c>
      <c r="N467" s="595">
        <f t="shared" si="7"/>
        <v>219</v>
      </c>
    </row>
    <row r="468" spans="1:14">
      <c r="A468" s="618" t="s">
        <v>424</v>
      </c>
      <c r="B468" s="275"/>
      <c r="C468" s="275"/>
      <c r="D468" s="275">
        <v>2012</v>
      </c>
      <c r="E468" s="734" t="s">
        <v>24</v>
      </c>
      <c r="F468" s="275" t="s">
        <v>11</v>
      </c>
      <c r="G468" s="624" t="s">
        <v>431</v>
      </c>
      <c r="H468" s="617" t="s">
        <v>136</v>
      </c>
      <c r="I468" s="749" t="s">
        <v>825</v>
      </c>
      <c r="J468" s="594" t="s">
        <v>461</v>
      </c>
      <c r="K468" s="594"/>
      <c r="L468" s="594">
        <v>5</v>
      </c>
      <c r="M468" s="594"/>
      <c r="N468" s="595">
        <f t="shared" si="7"/>
        <v>5</v>
      </c>
    </row>
    <row r="469" spans="1:14">
      <c r="A469" s="619" t="s">
        <v>424</v>
      </c>
      <c r="B469" s="614"/>
      <c r="C469" s="614"/>
      <c r="D469" s="275">
        <v>2012</v>
      </c>
      <c r="E469" s="734" t="s">
        <v>24</v>
      </c>
      <c r="F469" s="275" t="s">
        <v>11</v>
      </c>
      <c r="G469" s="624" t="s">
        <v>467</v>
      </c>
      <c r="H469" s="617" t="s">
        <v>136</v>
      </c>
      <c r="I469" s="749" t="s">
        <v>825</v>
      </c>
      <c r="J469" s="594" t="s">
        <v>435</v>
      </c>
      <c r="K469" s="594"/>
      <c r="L469" s="594">
        <v>21</v>
      </c>
      <c r="M469" s="594">
        <v>3</v>
      </c>
      <c r="N469" s="595">
        <f t="shared" si="7"/>
        <v>24</v>
      </c>
    </row>
    <row r="470" spans="1:14">
      <c r="A470" s="618" t="s">
        <v>424</v>
      </c>
      <c r="B470" s="275"/>
      <c r="C470" s="275"/>
      <c r="D470" s="275">
        <v>2012</v>
      </c>
      <c r="E470" s="734" t="s">
        <v>24</v>
      </c>
      <c r="F470" s="275" t="s">
        <v>11</v>
      </c>
      <c r="G470" s="624" t="s">
        <v>467</v>
      </c>
      <c r="H470" s="617" t="s">
        <v>136</v>
      </c>
      <c r="I470" s="749" t="s">
        <v>825</v>
      </c>
      <c r="J470" s="594" t="s">
        <v>436</v>
      </c>
      <c r="K470" s="594"/>
      <c r="L470" s="594">
        <v>5</v>
      </c>
      <c r="M470" s="594"/>
      <c r="N470" s="595">
        <f t="shared" si="7"/>
        <v>5</v>
      </c>
    </row>
    <row r="471" spans="1:14">
      <c r="A471" s="618" t="s">
        <v>424</v>
      </c>
      <c r="B471" s="275"/>
      <c r="C471" s="275"/>
      <c r="D471" s="275">
        <v>2012</v>
      </c>
      <c r="E471" s="734" t="s">
        <v>24</v>
      </c>
      <c r="F471" s="275" t="s">
        <v>11</v>
      </c>
      <c r="G471" s="624" t="s">
        <v>467</v>
      </c>
      <c r="H471" s="617" t="s">
        <v>136</v>
      </c>
      <c r="I471" s="749" t="s">
        <v>825</v>
      </c>
      <c r="J471" s="594" t="s">
        <v>524</v>
      </c>
      <c r="K471" s="594"/>
      <c r="L471" s="594">
        <v>808</v>
      </c>
      <c r="M471" s="594">
        <v>66</v>
      </c>
      <c r="N471" s="595">
        <f t="shared" si="7"/>
        <v>874</v>
      </c>
    </row>
    <row r="472" spans="1:14">
      <c r="A472" s="618" t="s">
        <v>424</v>
      </c>
      <c r="B472" s="275"/>
      <c r="C472" s="275"/>
      <c r="D472" s="275">
        <v>2012</v>
      </c>
      <c r="E472" s="734" t="s">
        <v>24</v>
      </c>
      <c r="F472" s="275" t="s">
        <v>11</v>
      </c>
      <c r="G472" s="624" t="s">
        <v>477</v>
      </c>
      <c r="H472" s="725" t="s">
        <v>136</v>
      </c>
      <c r="I472" s="749" t="s">
        <v>825</v>
      </c>
      <c r="J472" s="594" t="s">
        <v>436</v>
      </c>
      <c r="K472" s="594"/>
      <c r="L472" s="594">
        <v>159</v>
      </c>
      <c r="M472" s="594"/>
      <c r="N472" s="595">
        <f t="shared" si="7"/>
        <v>159</v>
      </c>
    </row>
    <row r="473" spans="1:14">
      <c r="A473" s="618" t="s">
        <v>424</v>
      </c>
      <c r="B473" s="275"/>
      <c r="C473" s="275"/>
      <c r="D473" s="275">
        <v>2012</v>
      </c>
      <c r="E473" s="734" t="s">
        <v>24</v>
      </c>
      <c r="F473" s="275" t="s">
        <v>11</v>
      </c>
      <c r="G473" s="624" t="s">
        <v>477</v>
      </c>
      <c r="H473" s="725" t="s">
        <v>136</v>
      </c>
      <c r="I473" s="749" t="s">
        <v>825</v>
      </c>
      <c r="J473" s="594" t="s">
        <v>550</v>
      </c>
      <c r="K473" s="594"/>
      <c r="L473" s="594">
        <v>1</v>
      </c>
      <c r="M473" s="594"/>
      <c r="N473" s="595">
        <f t="shared" si="7"/>
        <v>1</v>
      </c>
    </row>
    <row r="474" spans="1:14">
      <c r="A474" s="618" t="s">
        <v>424</v>
      </c>
      <c r="B474" s="275"/>
      <c r="C474" s="275"/>
      <c r="D474" s="275">
        <v>2012</v>
      </c>
      <c r="E474" s="734" t="s">
        <v>24</v>
      </c>
      <c r="F474" s="275" t="s">
        <v>11</v>
      </c>
      <c r="G474" s="624" t="s">
        <v>477</v>
      </c>
      <c r="H474" s="725" t="s">
        <v>136</v>
      </c>
      <c r="I474" s="749" t="s">
        <v>825</v>
      </c>
      <c r="J474" s="594" t="s">
        <v>523</v>
      </c>
      <c r="K474" s="594"/>
      <c r="L474" s="594">
        <v>1</v>
      </c>
      <c r="M474" s="594"/>
      <c r="N474" s="595">
        <f t="shared" si="7"/>
        <v>1</v>
      </c>
    </row>
    <row r="475" spans="1:14">
      <c r="A475" s="618" t="s">
        <v>424</v>
      </c>
      <c r="B475" s="275"/>
      <c r="C475" s="275"/>
      <c r="D475" s="275">
        <v>2012</v>
      </c>
      <c r="E475" s="734" t="s">
        <v>24</v>
      </c>
      <c r="F475" s="275" t="s">
        <v>11</v>
      </c>
      <c r="G475" s="624" t="s">
        <v>477</v>
      </c>
      <c r="H475" s="725" t="s">
        <v>136</v>
      </c>
      <c r="I475" s="749" t="s">
        <v>825</v>
      </c>
      <c r="J475" s="594" t="s">
        <v>484</v>
      </c>
      <c r="K475" s="594"/>
      <c r="L475" s="594"/>
      <c r="M475" s="594">
        <v>8</v>
      </c>
      <c r="N475" s="595">
        <f t="shared" si="7"/>
        <v>8</v>
      </c>
    </row>
    <row r="476" spans="1:14">
      <c r="A476" s="618" t="s">
        <v>424</v>
      </c>
      <c r="B476" s="275"/>
      <c r="C476" s="275"/>
      <c r="D476" s="275">
        <v>2012</v>
      </c>
      <c r="E476" s="275" t="s">
        <v>22</v>
      </c>
      <c r="F476" s="275" t="s">
        <v>11</v>
      </c>
      <c r="G476" s="623" t="s">
        <v>486</v>
      </c>
      <c r="H476" s="617" t="s">
        <v>833</v>
      </c>
      <c r="I476" s="749" t="s">
        <v>825</v>
      </c>
      <c r="J476" s="594" t="s">
        <v>504</v>
      </c>
      <c r="K476" s="594"/>
      <c r="L476" s="594"/>
      <c r="M476" s="594">
        <v>114</v>
      </c>
      <c r="N476" s="595">
        <f t="shared" si="7"/>
        <v>114</v>
      </c>
    </row>
    <row r="477" spans="1:14">
      <c r="A477" s="619" t="s">
        <v>424</v>
      </c>
      <c r="B477" s="614"/>
      <c r="C477" s="614"/>
      <c r="D477" s="275">
        <v>2012</v>
      </c>
      <c r="E477" s="275" t="s">
        <v>22</v>
      </c>
      <c r="F477" s="275" t="s">
        <v>11</v>
      </c>
      <c r="G477" s="623" t="s">
        <v>486</v>
      </c>
      <c r="H477" s="617" t="s">
        <v>833</v>
      </c>
      <c r="I477" s="749" t="s">
        <v>825</v>
      </c>
      <c r="J477" s="594" t="s">
        <v>457</v>
      </c>
      <c r="K477" s="594"/>
      <c r="L477" s="594">
        <v>582</v>
      </c>
      <c r="M477" s="594"/>
      <c r="N477" s="595">
        <f t="shared" si="7"/>
        <v>582</v>
      </c>
    </row>
    <row r="478" spans="1:14">
      <c r="A478" s="618" t="s">
        <v>424</v>
      </c>
      <c r="B478" s="275"/>
      <c r="C478" s="275"/>
      <c r="D478" s="275">
        <v>2012</v>
      </c>
      <c r="E478" s="275" t="s">
        <v>22</v>
      </c>
      <c r="F478" s="275" t="s">
        <v>11</v>
      </c>
      <c r="G478" s="623" t="s">
        <v>486</v>
      </c>
      <c r="H478" s="617" t="s">
        <v>833</v>
      </c>
      <c r="I478" s="749" t="s">
        <v>825</v>
      </c>
      <c r="J478" s="594" t="s">
        <v>515</v>
      </c>
      <c r="K478" s="594"/>
      <c r="L478" s="594">
        <v>37</v>
      </c>
      <c r="M478" s="594"/>
      <c r="N478" s="595">
        <f t="shared" si="7"/>
        <v>37</v>
      </c>
    </row>
    <row r="479" spans="1:14">
      <c r="A479" s="618" t="s">
        <v>424</v>
      </c>
      <c r="B479" s="275"/>
      <c r="C479" s="275"/>
      <c r="D479" s="275">
        <v>2012</v>
      </c>
      <c r="E479" s="275" t="s">
        <v>22</v>
      </c>
      <c r="F479" s="275" t="s">
        <v>11</v>
      </c>
      <c r="G479" s="623" t="s">
        <v>519</v>
      </c>
      <c r="H479" s="617" t="s">
        <v>833</v>
      </c>
      <c r="I479" s="749" t="s">
        <v>825</v>
      </c>
      <c r="J479" s="594" t="s">
        <v>521</v>
      </c>
      <c r="K479" s="594"/>
      <c r="L479" s="594">
        <v>4670</v>
      </c>
      <c r="M479" s="594"/>
      <c r="N479" s="595">
        <f t="shared" si="7"/>
        <v>4670</v>
      </c>
    </row>
    <row r="480" spans="1:14">
      <c r="A480" s="619" t="s">
        <v>424</v>
      </c>
      <c r="B480" s="614"/>
      <c r="C480" s="614"/>
      <c r="D480" s="275">
        <v>2012</v>
      </c>
      <c r="E480" s="734" t="s">
        <v>24</v>
      </c>
      <c r="F480" s="275" t="s">
        <v>11</v>
      </c>
      <c r="G480" s="624" t="s">
        <v>431</v>
      </c>
      <c r="H480" s="617" t="s">
        <v>833</v>
      </c>
      <c r="I480" s="749" t="s">
        <v>825</v>
      </c>
      <c r="J480" s="594" t="s">
        <v>447</v>
      </c>
      <c r="K480" s="594"/>
      <c r="L480" s="594">
        <v>41</v>
      </c>
      <c r="M480" s="594"/>
      <c r="N480" s="595">
        <f t="shared" si="7"/>
        <v>41</v>
      </c>
    </row>
    <row r="481" spans="1:14">
      <c r="A481" s="618" t="s">
        <v>424</v>
      </c>
      <c r="B481" s="275"/>
      <c r="C481" s="275"/>
      <c r="D481" s="275">
        <v>2012</v>
      </c>
      <c r="E481" s="734" t="s">
        <v>24</v>
      </c>
      <c r="F481" s="275" t="s">
        <v>11</v>
      </c>
      <c r="G481" s="624" t="s">
        <v>431</v>
      </c>
      <c r="H481" s="617" t="s">
        <v>833</v>
      </c>
      <c r="I481" s="749" t="s">
        <v>825</v>
      </c>
      <c r="J481" s="594" t="s">
        <v>524</v>
      </c>
      <c r="K481" s="594"/>
      <c r="L481" s="594"/>
      <c r="M481" s="594">
        <v>10</v>
      </c>
      <c r="N481" s="595">
        <f t="shared" si="7"/>
        <v>10</v>
      </c>
    </row>
    <row r="482" spans="1:14">
      <c r="A482" s="619" t="s">
        <v>424</v>
      </c>
      <c r="B482" s="614"/>
      <c r="C482" s="614"/>
      <c r="D482" s="275">
        <v>2012</v>
      </c>
      <c r="E482" s="734" t="s">
        <v>24</v>
      </c>
      <c r="F482" s="275" t="s">
        <v>11</v>
      </c>
      <c r="G482" s="624" t="s">
        <v>467</v>
      </c>
      <c r="H482" s="617" t="s">
        <v>833</v>
      </c>
      <c r="I482" s="749" t="s">
        <v>825</v>
      </c>
      <c r="J482" s="594" t="s">
        <v>447</v>
      </c>
      <c r="K482" s="594"/>
      <c r="L482" s="594">
        <v>1</v>
      </c>
      <c r="M482" s="594"/>
      <c r="N482" s="595">
        <f t="shared" si="7"/>
        <v>1</v>
      </c>
    </row>
    <row r="483" spans="1:14">
      <c r="A483" s="618" t="s">
        <v>424</v>
      </c>
      <c r="B483" s="275"/>
      <c r="C483" s="275"/>
      <c r="D483" s="275">
        <v>2012</v>
      </c>
      <c r="E483" s="734" t="s">
        <v>24</v>
      </c>
      <c r="F483" s="275" t="s">
        <v>11</v>
      </c>
      <c r="G483" s="624" t="s">
        <v>467</v>
      </c>
      <c r="H483" s="617" t="s">
        <v>833</v>
      </c>
      <c r="I483" s="749" t="s">
        <v>825</v>
      </c>
      <c r="J483" s="594" t="s">
        <v>524</v>
      </c>
      <c r="K483" s="594"/>
      <c r="L483" s="594"/>
      <c r="M483" s="594">
        <v>560</v>
      </c>
      <c r="N483" s="595">
        <f t="shared" si="7"/>
        <v>560</v>
      </c>
    </row>
    <row r="484" spans="1:14">
      <c r="A484" s="618" t="s">
        <v>424</v>
      </c>
      <c r="B484" s="275"/>
      <c r="C484" s="275"/>
      <c r="D484" s="275">
        <v>2012</v>
      </c>
      <c r="E484" s="734" t="s">
        <v>24</v>
      </c>
      <c r="F484" s="275" t="s">
        <v>11</v>
      </c>
      <c r="G484" s="624" t="s">
        <v>467</v>
      </c>
      <c r="H484" s="617" t="s">
        <v>833</v>
      </c>
      <c r="I484" s="749" t="s">
        <v>825</v>
      </c>
      <c r="J484" s="594" t="s">
        <v>452</v>
      </c>
      <c r="K484" s="594"/>
      <c r="L484" s="594">
        <v>2988</v>
      </c>
      <c r="M484" s="594"/>
      <c r="N484" s="595">
        <f t="shared" si="7"/>
        <v>2988</v>
      </c>
    </row>
    <row r="485" spans="1:14">
      <c r="A485" s="618" t="s">
        <v>424</v>
      </c>
      <c r="B485" s="275"/>
      <c r="C485" s="275"/>
      <c r="D485" s="275">
        <v>2012</v>
      </c>
      <c r="E485" s="734" t="s">
        <v>24</v>
      </c>
      <c r="F485" s="275" t="s">
        <v>11</v>
      </c>
      <c r="G485" s="624" t="s">
        <v>477</v>
      </c>
      <c r="H485" s="725" t="s">
        <v>833</v>
      </c>
      <c r="I485" s="749" t="s">
        <v>825</v>
      </c>
      <c r="J485" s="594" t="s">
        <v>447</v>
      </c>
      <c r="K485" s="594"/>
      <c r="L485" s="594">
        <v>92</v>
      </c>
      <c r="M485" s="594"/>
      <c r="N485" s="595">
        <f t="shared" si="7"/>
        <v>92</v>
      </c>
    </row>
    <row r="486" spans="1:14">
      <c r="A486" s="618" t="s">
        <v>424</v>
      </c>
      <c r="B486" s="275"/>
      <c r="C486" s="275"/>
      <c r="D486" s="275">
        <v>2012</v>
      </c>
      <c r="E486" s="734" t="s">
        <v>24</v>
      </c>
      <c r="F486" s="275" t="s">
        <v>11</v>
      </c>
      <c r="G486" s="624" t="s">
        <v>477</v>
      </c>
      <c r="H486" s="725" t="s">
        <v>833</v>
      </c>
      <c r="I486" s="749" t="s">
        <v>825</v>
      </c>
      <c r="J486" s="594" t="s">
        <v>447</v>
      </c>
      <c r="K486" s="594"/>
      <c r="L486" s="594">
        <v>2</v>
      </c>
      <c r="M486" s="594"/>
      <c r="N486" s="595">
        <f t="shared" si="7"/>
        <v>2</v>
      </c>
    </row>
    <row r="487" spans="1:14">
      <c r="A487" s="618" t="s">
        <v>424</v>
      </c>
      <c r="B487" s="275"/>
      <c r="C487" s="275"/>
      <c r="D487" s="275">
        <v>2012</v>
      </c>
      <c r="E487" s="734" t="s">
        <v>24</v>
      </c>
      <c r="F487" s="275" t="s">
        <v>11</v>
      </c>
      <c r="G487" s="624" t="s">
        <v>477</v>
      </c>
      <c r="H487" s="725" t="s">
        <v>833</v>
      </c>
      <c r="I487" s="749" t="s">
        <v>825</v>
      </c>
      <c r="J487" s="594" t="s">
        <v>450</v>
      </c>
      <c r="K487" s="594"/>
      <c r="L487" s="594">
        <v>78</v>
      </c>
      <c r="M487" s="594"/>
      <c r="N487" s="595">
        <f t="shared" si="7"/>
        <v>78</v>
      </c>
    </row>
    <row r="488" spans="1:14">
      <c r="A488" s="618" t="s">
        <v>424</v>
      </c>
      <c r="B488" s="275"/>
      <c r="C488" s="275"/>
      <c r="D488" s="275">
        <v>2012</v>
      </c>
      <c r="E488" s="734" t="s">
        <v>24</v>
      </c>
      <c r="F488" s="275" t="s">
        <v>11</v>
      </c>
      <c r="G488" s="624" t="s">
        <v>477</v>
      </c>
      <c r="H488" s="725" t="s">
        <v>833</v>
      </c>
      <c r="I488" s="749" t="s">
        <v>825</v>
      </c>
      <c r="J488" s="594" t="s">
        <v>457</v>
      </c>
      <c r="K488" s="594"/>
      <c r="L488" s="594">
        <v>2092</v>
      </c>
      <c r="M488" s="594">
        <v>4725</v>
      </c>
      <c r="N488" s="595">
        <f t="shared" si="7"/>
        <v>6817</v>
      </c>
    </row>
    <row r="489" spans="1:14">
      <c r="A489" s="618" t="s">
        <v>424</v>
      </c>
      <c r="B489" s="275"/>
      <c r="C489" s="275"/>
      <c r="D489" s="275">
        <v>2012</v>
      </c>
      <c r="E489" s="734" t="s">
        <v>24</v>
      </c>
      <c r="F489" s="275" t="s">
        <v>11</v>
      </c>
      <c r="G489" s="624" t="s">
        <v>477</v>
      </c>
      <c r="H489" s="725" t="s">
        <v>833</v>
      </c>
      <c r="I489" s="749" t="s">
        <v>825</v>
      </c>
      <c r="J489" s="594" t="s">
        <v>457</v>
      </c>
      <c r="K489" s="594"/>
      <c r="L489" s="594">
        <v>7252</v>
      </c>
      <c r="M489" s="594"/>
      <c r="N489" s="595">
        <f t="shared" si="7"/>
        <v>7252</v>
      </c>
    </row>
    <row r="490" spans="1:14">
      <c r="A490" s="618" t="s">
        <v>424</v>
      </c>
      <c r="B490" s="275"/>
      <c r="C490" s="275"/>
      <c r="D490" s="275">
        <v>2012</v>
      </c>
      <c r="E490" s="734" t="s">
        <v>24</v>
      </c>
      <c r="F490" s="275" t="s">
        <v>11</v>
      </c>
      <c r="G490" s="624" t="s">
        <v>477</v>
      </c>
      <c r="H490" s="725" t="s">
        <v>833</v>
      </c>
      <c r="I490" s="749" t="s">
        <v>825</v>
      </c>
      <c r="J490" s="594" t="s">
        <v>484</v>
      </c>
      <c r="K490" s="594"/>
      <c r="L490" s="594"/>
      <c r="M490" s="594">
        <v>260</v>
      </c>
      <c r="N490" s="595">
        <f t="shared" si="7"/>
        <v>260</v>
      </c>
    </row>
    <row r="491" spans="1:14">
      <c r="A491" s="618" t="s">
        <v>424</v>
      </c>
      <c r="B491" s="275"/>
      <c r="C491" s="275"/>
      <c r="D491" s="275">
        <v>2012</v>
      </c>
      <c r="E491" s="734" t="s">
        <v>24</v>
      </c>
      <c r="F491" s="275" t="s">
        <v>11</v>
      </c>
      <c r="G491" s="624" t="s">
        <v>431</v>
      </c>
      <c r="H491" s="617" t="s">
        <v>1203</v>
      </c>
      <c r="I491" s="749" t="s">
        <v>140</v>
      </c>
      <c r="J491" s="594" t="s">
        <v>446</v>
      </c>
      <c r="K491" s="594"/>
      <c r="L491" s="594">
        <v>1</v>
      </c>
      <c r="M491" s="594">
        <v>1</v>
      </c>
      <c r="N491" s="595">
        <f t="shared" si="7"/>
        <v>2</v>
      </c>
    </row>
    <row r="492" spans="1:14">
      <c r="A492" s="619" t="s">
        <v>424</v>
      </c>
      <c r="B492" s="614"/>
      <c r="C492" s="614"/>
      <c r="D492" s="275">
        <v>2012</v>
      </c>
      <c r="E492" s="734" t="s">
        <v>24</v>
      </c>
      <c r="F492" s="275" t="s">
        <v>11</v>
      </c>
      <c r="G492" s="624" t="s">
        <v>431</v>
      </c>
      <c r="H492" s="617" t="s">
        <v>1203</v>
      </c>
      <c r="I492" s="749" t="s">
        <v>140</v>
      </c>
      <c r="J492" s="594" t="s">
        <v>524</v>
      </c>
      <c r="K492" s="594"/>
      <c r="L492" s="594">
        <v>19</v>
      </c>
      <c r="M492" s="594">
        <v>7</v>
      </c>
      <c r="N492" s="595">
        <f t="shared" si="7"/>
        <v>26</v>
      </c>
    </row>
    <row r="493" spans="1:14">
      <c r="A493" s="619" t="s">
        <v>424</v>
      </c>
      <c r="B493" s="614"/>
      <c r="C493" s="614"/>
      <c r="D493" s="275">
        <v>2012</v>
      </c>
      <c r="E493" s="734" t="s">
        <v>24</v>
      </c>
      <c r="F493" s="275" t="s">
        <v>11</v>
      </c>
      <c r="G493" s="624" t="s">
        <v>467</v>
      </c>
      <c r="H493" s="617" t="s">
        <v>1203</v>
      </c>
      <c r="I493" s="749" t="s">
        <v>140</v>
      </c>
      <c r="J493" s="594" t="s">
        <v>524</v>
      </c>
      <c r="K493" s="594"/>
      <c r="L493" s="594"/>
      <c r="M493" s="594">
        <v>1</v>
      </c>
      <c r="N493" s="595">
        <f t="shared" si="7"/>
        <v>1</v>
      </c>
    </row>
    <row r="494" spans="1:14">
      <c r="A494" s="618" t="s">
        <v>424</v>
      </c>
      <c r="B494" s="275"/>
      <c r="C494" s="275"/>
      <c r="D494" s="275">
        <v>2012</v>
      </c>
      <c r="E494" s="734" t="s">
        <v>24</v>
      </c>
      <c r="F494" s="275" t="s">
        <v>11</v>
      </c>
      <c r="G494" s="624" t="s">
        <v>477</v>
      </c>
      <c r="H494" s="725" t="s">
        <v>1203</v>
      </c>
      <c r="I494" s="749" t="s">
        <v>825</v>
      </c>
      <c r="J494" s="594" t="s">
        <v>523</v>
      </c>
      <c r="K494" s="594"/>
      <c r="L494" s="594">
        <v>1</v>
      </c>
      <c r="M494" s="594"/>
      <c r="N494" s="595">
        <f t="shared" si="7"/>
        <v>1</v>
      </c>
    </row>
    <row r="495" spans="1:14">
      <c r="A495" s="618" t="s">
        <v>424</v>
      </c>
      <c r="B495" s="275"/>
      <c r="C495" s="275"/>
      <c r="D495" s="275">
        <v>2012</v>
      </c>
      <c r="E495" s="734" t="s">
        <v>24</v>
      </c>
      <c r="F495" s="275" t="s">
        <v>11</v>
      </c>
      <c r="G495" s="624" t="s">
        <v>477</v>
      </c>
      <c r="H495" s="725" t="s">
        <v>1225</v>
      </c>
      <c r="I495" s="749" t="s">
        <v>140</v>
      </c>
      <c r="J495" s="594" t="s">
        <v>484</v>
      </c>
      <c r="K495" s="594"/>
      <c r="L495" s="594"/>
      <c r="M495" s="594">
        <v>21</v>
      </c>
      <c r="N495" s="595">
        <f t="shared" si="7"/>
        <v>21</v>
      </c>
    </row>
    <row r="496" spans="1:14">
      <c r="A496" s="618" t="s">
        <v>424</v>
      </c>
      <c r="B496" s="275"/>
      <c r="C496" s="275"/>
      <c r="D496" s="275">
        <v>2012</v>
      </c>
      <c r="E496" s="734" t="s">
        <v>24</v>
      </c>
      <c r="F496" s="275" t="s">
        <v>11</v>
      </c>
      <c r="G496" s="624" t="s">
        <v>467</v>
      </c>
      <c r="H496" s="617" t="s">
        <v>1217</v>
      </c>
      <c r="I496" s="749" t="s">
        <v>140</v>
      </c>
      <c r="J496" s="594" t="s">
        <v>435</v>
      </c>
      <c r="K496" s="594"/>
      <c r="L496" s="594"/>
      <c r="M496" s="594">
        <v>2</v>
      </c>
      <c r="N496" s="595">
        <f t="shared" si="7"/>
        <v>2</v>
      </c>
    </row>
    <row r="497" spans="1:14">
      <c r="A497" s="618" t="s">
        <v>424</v>
      </c>
      <c r="B497" s="275"/>
      <c r="C497" s="275"/>
      <c r="D497" s="275">
        <v>2012</v>
      </c>
      <c r="E497" s="734" t="s">
        <v>24</v>
      </c>
      <c r="F497" s="275" t="s">
        <v>11</v>
      </c>
      <c r="G497" s="624" t="s">
        <v>477</v>
      </c>
      <c r="H497" s="725" t="s">
        <v>1217</v>
      </c>
      <c r="I497" s="749" t="s">
        <v>140</v>
      </c>
      <c r="J497" s="594" t="s">
        <v>484</v>
      </c>
      <c r="K497" s="594"/>
      <c r="L497" s="594"/>
      <c r="M497" s="594">
        <v>17</v>
      </c>
      <c r="N497" s="595">
        <f t="shared" si="7"/>
        <v>17</v>
      </c>
    </row>
    <row r="498" spans="1:14">
      <c r="A498" s="618" t="s">
        <v>424</v>
      </c>
      <c r="B498" s="275"/>
      <c r="C498" s="275"/>
      <c r="D498" s="275">
        <v>2012</v>
      </c>
      <c r="E498" s="734" t="s">
        <v>24</v>
      </c>
      <c r="F498" s="275" t="s">
        <v>11</v>
      </c>
      <c r="G498" s="624" t="s">
        <v>477</v>
      </c>
      <c r="H498" s="725" t="s">
        <v>1226</v>
      </c>
      <c r="I498" s="749" t="s">
        <v>140</v>
      </c>
      <c r="J498" s="594" t="s">
        <v>484</v>
      </c>
      <c r="K498" s="594"/>
      <c r="L498" s="594"/>
      <c r="M498" s="594">
        <v>1</v>
      </c>
      <c r="N498" s="595">
        <f t="shared" si="7"/>
        <v>1</v>
      </c>
    </row>
    <row r="499" spans="1:14">
      <c r="A499" s="618" t="s">
        <v>424</v>
      </c>
      <c r="B499" s="275"/>
      <c r="C499" s="275"/>
      <c r="D499" s="275">
        <v>2012</v>
      </c>
      <c r="E499" s="734" t="s">
        <v>24</v>
      </c>
      <c r="F499" s="275" t="s">
        <v>11</v>
      </c>
      <c r="G499" s="624" t="s">
        <v>431</v>
      </c>
      <c r="H499" s="617" t="s">
        <v>1204</v>
      </c>
      <c r="I499" s="749" t="s">
        <v>140</v>
      </c>
      <c r="J499" s="594" t="s">
        <v>524</v>
      </c>
      <c r="K499" s="594"/>
      <c r="L499" s="594">
        <v>3</v>
      </c>
      <c r="M499" s="594">
        <v>1</v>
      </c>
      <c r="N499" s="595">
        <f t="shared" si="7"/>
        <v>4</v>
      </c>
    </row>
    <row r="500" spans="1:14">
      <c r="A500" s="618" t="s">
        <v>424</v>
      </c>
      <c r="B500" s="275"/>
      <c r="C500" s="275"/>
      <c r="D500" s="275">
        <v>2012</v>
      </c>
      <c r="E500" s="734" t="s">
        <v>24</v>
      </c>
      <c r="F500" s="275" t="s">
        <v>11</v>
      </c>
      <c r="G500" s="624" t="s">
        <v>467</v>
      </c>
      <c r="H500" s="617" t="s">
        <v>1204</v>
      </c>
      <c r="I500" s="749" t="s">
        <v>140</v>
      </c>
      <c r="J500" s="594" t="s">
        <v>524</v>
      </c>
      <c r="K500" s="594"/>
      <c r="L500" s="594">
        <v>5</v>
      </c>
      <c r="M500" s="594">
        <v>1170</v>
      </c>
      <c r="N500" s="595">
        <f t="shared" si="7"/>
        <v>1175</v>
      </c>
    </row>
    <row r="501" spans="1:14">
      <c r="A501" s="619" t="s">
        <v>424</v>
      </c>
      <c r="B501" s="614"/>
      <c r="C501" s="614"/>
      <c r="D501" s="275">
        <v>2012</v>
      </c>
      <c r="E501" s="734" t="s">
        <v>24</v>
      </c>
      <c r="F501" s="275" t="s">
        <v>11</v>
      </c>
      <c r="G501" s="624" t="s">
        <v>467</v>
      </c>
      <c r="H501" s="617" t="s">
        <v>1204</v>
      </c>
      <c r="I501" s="749" t="s">
        <v>140</v>
      </c>
      <c r="J501" s="594" t="s">
        <v>452</v>
      </c>
      <c r="K501" s="594"/>
      <c r="L501" s="594">
        <v>2</v>
      </c>
      <c r="M501" s="594"/>
      <c r="N501" s="595">
        <f t="shared" si="7"/>
        <v>2</v>
      </c>
    </row>
    <row r="502" spans="1:14">
      <c r="A502" s="618" t="s">
        <v>424</v>
      </c>
      <c r="B502" s="275"/>
      <c r="C502" s="275"/>
      <c r="D502" s="275">
        <v>2012</v>
      </c>
      <c r="E502" s="734" t="s">
        <v>24</v>
      </c>
      <c r="F502" s="275" t="s">
        <v>11</v>
      </c>
      <c r="G502" s="624" t="s">
        <v>477</v>
      </c>
      <c r="H502" s="594" t="s">
        <v>1204</v>
      </c>
      <c r="I502" s="749" t="s">
        <v>140</v>
      </c>
      <c r="J502" s="594" t="s">
        <v>523</v>
      </c>
      <c r="K502" s="594"/>
      <c r="L502" s="594"/>
      <c r="M502" s="594">
        <v>17</v>
      </c>
      <c r="N502" s="595">
        <f t="shared" si="7"/>
        <v>17</v>
      </c>
    </row>
    <row r="503" spans="1:14">
      <c r="A503" s="618" t="s">
        <v>424</v>
      </c>
      <c r="B503" s="275"/>
      <c r="C503" s="275"/>
      <c r="D503" s="275">
        <v>2012</v>
      </c>
      <c r="E503" s="734" t="s">
        <v>24</v>
      </c>
      <c r="F503" s="275" t="s">
        <v>11</v>
      </c>
      <c r="G503" s="624" t="s">
        <v>431</v>
      </c>
      <c r="H503" s="617" t="s">
        <v>1205</v>
      </c>
      <c r="I503" s="749" t="s">
        <v>140</v>
      </c>
      <c r="J503" s="594" t="s">
        <v>436</v>
      </c>
      <c r="K503" s="594"/>
      <c r="L503" s="594"/>
      <c r="M503" s="594">
        <v>1</v>
      </c>
      <c r="N503" s="595">
        <f t="shared" si="7"/>
        <v>1</v>
      </c>
    </row>
    <row r="504" spans="1:14">
      <c r="A504" s="619" t="s">
        <v>424</v>
      </c>
      <c r="B504" s="614"/>
      <c r="C504" s="614"/>
      <c r="D504" s="275">
        <v>2012</v>
      </c>
      <c r="E504" s="734" t="s">
        <v>24</v>
      </c>
      <c r="F504" s="275" t="s">
        <v>11</v>
      </c>
      <c r="G504" s="624" t="s">
        <v>431</v>
      </c>
      <c r="H504" s="617" t="s">
        <v>1205</v>
      </c>
      <c r="I504" s="749" t="s">
        <v>140</v>
      </c>
      <c r="J504" s="594" t="s">
        <v>446</v>
      </c>
      <c r="K504" s="594"/>
      <c r="L504" s="594"/>
      <c r="M504" s="594">
        <v>3</v>
      </c>
      <c r="N504" s="595">
        <f t="shared" si="7"/>
        <v>3</v>
      </c>
    </row>
    <row r="505" spans="1:14">
      <c r="A505" s="618" t="s">
        <v>424</v>
      </c>
      <c r="B505" s="275"/>
      <c r="C505" s="275"/>
      <c r="D505" s="275">
        <v>2012</v>
      </c>
      <c r="E505" s="734" t="s">
        <v>24</v>
      </c>
      <c r="F505" s="275" t="s">
        <v>11</v>
      </c>
      <c r="G505" s="624" t="s">
        <v>431</v>
      </c>
      <c r="H505" s="617" t="s">
        <v>1205</v>
      </c>
      <c r="I505" s="749" t="s">
        <v>140</v>
      </c>
      <c r="J505" s="594" t="s">
        <v>524</v>
      </c>
      <c r="K505" s="594"/>
      <c r="L505" s="594">
        <v>1</v>
      </c>
      <c r="M505" s="594">
        <v>1</v>
      </c>
      <c r="N505" s="595">
        <f t="shared" si="7"/>
        <v>2</v>
      </c>
    </row>
    <row r="506" spans="1:14">
      <c r="A506" s="618" t="s">
        <v>424</v>
      </c>
      <c r="B506" s="275"/>
      <c r="C506" s="275"/>
      <c r="D506" s="275">
        <v>2012</v>
      </c>
      <c r="E506" s="734" t="s">
        <v>24</v>
      </c>
      <c r="F506" s="275" t="s">
        <v>11</v>
      </c>
      <c r="G506" s="624" t="s">
        <v>467</v>
      </c>
      <c r="H506" s="617" t="s">
        <v>1205</v>
      </c>
      <c r="I506" s="749" t="s">
        <v>140</v>
      </c>
      <c r="J506" s="594" t="s">
        <v>524</v>
      </c>
      <c r="K506" s="594"/>
      <c r="L506" s="594"/>
      <c r="M506" s="594">
        <v>3</v>
      </c>
      <c r="N506" s="595">
        <f t="shared" si="7"/>
        <v>3</v>
      </c>
    </row>
    <row r="507" spans="1:14">
      <c r="A507" s="618" t="s">
        <v>424</v>
      </c>
      <c r="B507" s="275"/>
      <c r="C507" s="275"/>
      <c r="D507" s="275">
        <v>2012</v>
      </c>
      <c r="E507" s="734" t="s">
        <v>24</v>
      </c>
      <c r="F507" s="275" t="s">
        <v>11</v>
      </c>
      <c r="G507" s="624" t="s">
        <v>477</v>
      </c>
      <c r="H507" s="594" t="s">
        <v>1205</v>
      </c>
      <c r="I507" s="749" t="s">
        <v>576</v>
      </c>
      <c r="J507" s="594" t="s">
        <v>436</v>
      </c>
      <c r="K507" s="594"/>
      <c r="L507" s="594"/>
      <c r="M507" s="594">
        <v>2</v>
      </c>
      <c r="N507" s="595">
        <f t="shared" si="7"/>
        <v>2</v>
      </c>
    </row>
    <row r="508" spans="1:14">
      <c r="A508" s="618" t="s">
        <v>424</v>
      </c>
      <c r="B508" s="275"/>
      <c r="C508" s="275"/>
      <c r="D508" s="275">
        <v>2012</v>
      </c>
      <c r="E508" s="734" t="s">
        <v>24</v>
      </c>
      <c r="F508" s="275" t="s">
        <v>11</v>
      </c>
      <c r="G508" s="624" t="s">
        <v>477</v>
      </c>
      <c r="H508" s="594" t="s">
        <v>1205</v>
      </c>
      <c r="I508" s="749" t="s">
        <v>576</v>
      </c>
      <c r="J508" s="594" t="s">
        <v>446</v>
      </c>
      <c r="K508" s="594"/>
      <c r="L508" s="594"/>
      <c r="M508" s="594">
        <v>6</v>
      </c>
      <c r="N508" s="595">
        <f t="shared" si="7"/>
        <v>6</v>
      </c>
    </row>
    <row r="509" spans="1:14">
      <c r="A509" s="618" t="s">
        <v>424</v>
      </c>
      <c r="B509" s="275"/>
      <c r="C509" s="275"/>
      <c r="D509" s="275">
        <v>2012</v>
      </c>
      <c r="E509" s="734" t="s">
        <v>24</v>
      </c>
      <c r="F509" s="275" t="s">
        <v>11</v>
      </c>
      <c r="G509" s="624" t="s">
        <v>477</v>
      </c>
      <c r="H509" s="594" t="s">
        <v>1205</v>
      </c>
      <c r="I509" s="749" t="s">
        <v>576</v>
      </c>
      <c r="J509" s="594" t="s">
        <v>523</v>
      </c>
      <c r="K509" s="594"/>
      <c r="L509" s="594"/>
      <c r="M509" s="594">
        <v>15</v>
      </c>
      <c r="N509" s="595">
        <f t="shared" si="7"/>
        <v>15</v>
      </c>
    </row>
    <row r="510" spans="1:14">
      <c r="A510" s="618" t="s">
        <v>424</v>
      </c>
      <c r="B510" s="275"/>
      <c r="C510" s="275"/>
      <c r="D510" s="275">
        <v>2012</v>
      </c>
      <c r="E510" s="734" t="s">
        <v>24</v>
      </c>
      <c r="F510" s="275" t="s">
        <v>11</v>
      </c>
      <c r="G510" s="624" t="s">
        <v>477</v>
      </c>
      <c r="H510" s="594" t="s">
        <v>1205</v>
      </c>
      <c r="I510" s="749" t="s">
        <v>576</v>
      </c>
      <c r="J510" s="594" t="s">
        <v>457</v>
      </c>
      <c r="K510" s="594"/>
      <c r="L510" s="594"/>
      <c r="M510" s="594">
        <v>1</v>
      </c>
      <c r="N510" s="595">
        <f t="shared" si="7"/>
        <v>1</v>
      </c>
    </row>
    <row r="511" spans="1:14">
      <c r="A511" s="618" t="s">
        <v>424</v>
      </c>
      <c r="B511" s="275"/>
      <c r="C511" s="275"/>
      <c r="D511" s="275">
        <v>2012</v>
      </c>
      <c r="E511" s="734" t="s">
        <v>24</v>
      </c>
      <c r="F511" s="275" t="s">
        <v>11</v>
      </c>
      <c r="G511" s="624" t="s">
        <v>477</v>
      </c>
      <c r="H511" s="594" t="s">
        <v>1205</v>
      </c>
      <c r="I511" s="749" t="s">
        <v>576</v>
      </c>
      <c r="J511" s="594" t="s">
        <v>484</v>
      </c>
      <c r="K511" s="594"/>
      <c r="L511" s="594"/>
      <c r="M511" s="594">
        <v>5</v>
      </c>
      <c r="N511" s="595">
        <f t="shared" si="7"/>
        <v>5</v>
      </c>
    </row>
    <row r="512" spans="1:14">
      <c r="A512" s="618" t="s">
        <v>424</v>
      </c>
      <c r="B512" s="275"/>
      <c r="C512" s="275"/>
      <c r="D512" s="275">
        <v>2012</v>
      </c>
      <c r="E512" s="734" t="s">
        <v>24</v>
      </c>
      <c r="F512" s="275" t="s">
        <v>11</v>
      </c>
      <c r="G512" s="624" t="s">
        <v>431</v>
      </c>
      <c r="H512" s="617" t="s">
        <v>1206</v>
      </c>
      <c r="I512" s="749" t="s">
        <v>576</v>
      </c>
      <c r="J512" s="594" t="s">
        <v>446</v>
      </c>
      <c r="K512" s="594"/>
      <c r="L512" s="594"/>
      <c r="M512" s="594">
        <v>1120</v>
      </c>
      <c r="N512" s="595">
        <f t="shared" si="7"/>
        <v>1120</v>
      </c>
    </row>
    <row r="513" spans="1:14">
      <c r="A513" s="619" t="s">
        <v>424</v>
      </c>
      <c r="B513" s="614"/>
      <c r="C513" s="614"/>
      <c r="D513" s="275">
        <v>2012</v>
      </c>
      <c r="E513" s="734" t="s">
        <v>24</v>
      </c>
      <c r="F513" s="275" t="s">
        <v>11</v>
      </c>
      <c r="G513" s="624" t="s">
        <v>431</v>
      </c>
      <c r="H513" s="617" t="s">
        <v>1206</v>
      </c>
      <c r="I513" s="749" t="s">
        <v>576</v>
      </c>
      <c r="J513" s="594" t="s">
        <v>524</v>
      </c>
      <c r="K513" s="594"/>
      <c r="L513" s="594"/>
      <c r="M513" s="594">
        <v>157</v>
      </c>
      <c r="N513" s="595">
        <f t="shared" si="7"/>
        <v>157</v>
      </c>
    </row>
    <row r="514" spans="1:14">
      <c r="A514" s="618" t="s">
        <v>424</v>
      </c>
      <c r="B514" s="275"/>
      <c r="C514" s="275"/>
      <c r="D514" s="275">
        <v>2012</v>
      </c>
      <c r="E514" s="734" t="s">
        <v>24</v>
      </c>
      <c r="F514" s="275" t="s">
        <v>11</v>
      </c>
      <c r="G514" s="624" t="s">
        <v>431</v>
      </c>
      <c r="H514" s="617" t="s">
        <v>1206</v>
      </c>
      <c r="I514" s="749" t="s">
        <v>576</v>
      </c>
      <c r="J514" s="594" t="s">
        <v>461</v>
      </c>
      <c r="K514" s="594"/>
      <c r="L514" s="594"/>
      <c r="M514" s="594">
        <v>13</v>
      </c>
      <c r="N514" s="595">
        <f t="shared" si="7"/>
        <v>13</v>
      </c>
    </row>
    <row r="515" spans="1:14">
      <c r="A515" s="618" t="s">
        <v>424</v>
      </c>
      <c r="B515" s="275"/>
      <c r="C515" s="275"/>
      <c r="D515" s="275">
        <v>2012</v>
      </c>
      <c r="E515" s="734" t="s">
        <v>24</v>
      </c>
      <c r="F515" s="275" t="s">
        <v>11</v>
      </c>
      <c r="G515" s="624" t="s">
        <v>467</v>
      </c>
      <c r="H515" s="617" t="s">
        <v>1206</v>
      </c>
      <c r="I515" s="749" t="s">
        <v>576</v>
      </c>
      <c r="J515" s="594" t="s">
        <v>524</v>
      </c>
      <c r="K515" s="594"/>
      <c r="L515" s="594"/>
      <c r="M515" s="594">
        <v>111</v>
      </c>
      <c r="N515" s="595">
        <f t="shared" si="7"/>
        <v>111</v>
      </c>
    </row>
    <row r="516" spans="1:14">
      <c r="A516" s="619" t="s">
        <v>424</v>
      </c>
      <c r="B516" s="614"/>
      <c r="C516" s="614"/>
      <c r="D516" s="275">
        <v>2012</v>
      </c>
      <c r="E516" s="734" t="s">
        <v>24</v>
      </c>
      <c r="F516" s="275" t="s">
        <v>11</v>
      </c>
      <c r="G516" s="624" t="s">
        <v>467</v>
      </c>
      <c r="H516" s="617" t="s">
        <v>1206</v>
      </c>
      <c r="I516" s="749" t="s">
        <v>576</v>
      </c>
      <c r="J516" s="594" t="s">
        <v>452</v>
      </c>
      <c r="K516" s="594"/>
      <c r="L516" s="594">
        <v>12</v>
      </c>
      <c r="M516" s="594"/>
      <c r="N516" s="595">
        <f t="shared" si="7"/>
        <v>12</v>
      </c>
    </row>
    <row r="517" spans="1:14">
      <c r="A517" s="618" t="s">
        <v>424</v>
      </c>
      <c r="B517" s="275"/>
      <c r="C517" s="275"/>
      <c r="D517" s="275">
        <v>2012</v>
      </c>
      <c r="E517" s="734" t="s">
        <v>24</v>
      </c>
      <c r="F517" s="275" t="s">
        <v>11</v>
      </c>
      <c r="G517" s="624" t="s">
        <v>477</v>
      </c>
      <c r="H517" s="594" t="s">
        <v>1206</v>
      </c>
      <c r="I517" s="749" t="s">
        <v>576</v>
      </c>
      <c r="J517" s="594" t="s">
        <v>446</v>
      </c>
      <c r="K517" s="594"/>
      <c r="L517" s="594"/>
      <c r="M517" s="594">
        <v>231</v>
      </c>
      <c r="N517" s="595">
        <f t="shared" ref="N517:N526" si="8">L517+M517</f>
        <v>231</v>
      </c>
    </row>
    <row r="518" spans="1:14">
      <c r="A518" s="618" t="s">
        <v>424</v>
      </c>
      <c r="B518" s="275"/>
      <c r="C518" s="275"/>
      <c r="D518" s="275">
        <v>2012</v>
      </c>
      <c r="E518" s="734" t="s">
        <v>24</v>
      </c>
      <c r="F518" s="275" t="s">
        <v>11</v>
      </c>
      <c r="G518" s="624" t="s">
        <v>477</v>
      </c>
      <c r="H518" s="594" t="s">
        <v>1206</v>
      </c>
      <c r="I518" s="749" t="s">
        <v>576</v>
      </c>
      <c r="J518" s="594" t="s">
        <v>480</v>
      </c>
      <c r="K518" s="594"/>
      <c r="L518" s="594">
        <v>124</v>
      </c>
      <c r="M518" s="594"/>
      <c r="N518" s="595">
        <f t="shared" si="8"/>
        <v>124</v>
      </c>
    </row>
    <row r="519" spans="1:14">
      <c r="A519" s="618" t="s">
        <v>424</v>
      </c>
      <c r="B519" s="275"/>
      <c r="C519" s="275"/>
      <c r="D519" s="275">
        <v>2012</v>
      </c>
      <c r="E519" s="734" t="s">
        <v>24</v>
      </c>
      <c r="F519" s="275" t="s">
        <v>11</v>
      </c>
      <c r="G519" s="624" t="s">
        <v>477</v>
      </c>
      <c r="H519" s="594" t="s">
        <v>1206</v>
      </c>
      <c r="I519" s="749" t="s">
        <v>576</v>
      </c>
      <c r="J519" s="594" t="s">
        <v>480</v>
      </c>
      <c r="K519" s="594"/>
      <c r="L519" s="594">
        <v>3328</v>
      </c>
      <c r="M519" s="594"/>
      <c r="N519" s="595">
        <f t="shared" si="8"/>
        <v>3328</v>
      </c>
    </row>
    <row r="520" spans="1:14">
      <c r="A520" s="618" t="s">
        <v>424</v>
      </c>
      <c r="B520" s="275"/>
      <c r="C520" s="275"/>
      <c r="D520" s="275">
        <v>2012</v>
      </c>
      <c r="E520" s="734" t="s">
        <v>24</v>
      </c>
      <c r="F520" s="275" t="s">
        <v>11</v>
      </c>
      <c r="G520" s="624" t="s">
        <v>477</v>
      </c>
      <c r="H520" s="594" t="s">
        <v>1206</v>
      </c>
      <c r="I520" s="749" t="s">
        <v>576</v>
      </c>
      <c r="J520" s="594" t="s">
        <v>523</v>
      </c>
      <c r="K520" s="594"/>
      <c r="L520" s="594"/>
      <c r="M520" s="594">
        <v>374</v>
      </c>
      <c r="N520" s="595">
        <f t="shared" si="8"/>
        <v>374</v>
      </c>
    </row>
    <row r="521" spans="1:14">
      <c r="A521" s="618" t="s">
        <v>424</v>
      </c>
      <c r="B521" s="275"/>
      <c r="C521" s="275"/>
      <c r="D521" s="275">
        <v>2012</v>
      </c>
      <c r="E521" s="734" t="s">
        <v>24</v>
      </c>
      <c r="F521" s="275" t="s">
        <v>11</v>
      </c>
      <c r="G521" s="624" t="s">
        <v>477</v>
      </c>
      <c r="H521" s="594" t="s">
        <v>1206</v>
      </c>
      <c r="I521" s="749" t="s">
        <v>576</v>
      </c>
      <c r="J521" s="594" t="s">
        <v>460</v>
      </c>
      <c r="K521" s="594"/>
      <c r="L521" s="594"/>
      <c r="M521" s="594">
        <v>1</v>
      </c>
      <c r="N521" s="595">
        <f t="shared" si="8"/>
        <v>1</v>
      </c>
    </row>
    <row r="522" spans="1:14">
      <c r="A522" s="618" t="s">
        <v>424</v>
      </c>
      <c r="B522" s="275"/>
      <c r="C522" s="275"/>
      <c r="D522" s="275">
        <v>2012</v>
      </c>
      <c r="E522" s="734" t="s">
        <v>24</v>
      </c>
      <c r="F522" s="275" t="s">
        <v>11</v>
      </c>
      <c r="G522" s="624" t="s">
        <v>431</v>
      </c>
      <c r="H522" s="617" t="s">
        <v>1207</v>
      </c>
      <c r="I522" s="749" t="s">
        <v>140</v>
      </c>
      <c r="J522" s="594" t="s">
        <v>524</v>
      </c>
      <c r="K522" s="594"/>
      <c r="L522" s="594"/>
      <c r="M522" s="594">
        <v>2</v>
      </c>
      <c r="N522" s="595">
        <f t="shared" si="8"/>
        <v>2</v>
      </c>
    </row>
    <row r="523" spans="1:14">
      <c r="A523" s="618" t="s">
        <v>424</v>
      </c>
      <c r="B523" s="275"/>
      <c r="C523" s="275"/>
      <c r="D523" s="275">
        <v>2012</v>
      </c>
      <c r="E523" s="734" t="s">
        <v>24</v>
      </c>
      <c r="F523" s="275" t="s">
        <v>11</v>
      </c>
      <c r="G523" s="624" t="s">
        <v>467</v>
      </c>
      <c r="H523" s="617" t="s">
        <v>1207</v>
      </c>
      <c r="I523" s="749" t="s">
        <v>140</v>
      </c>
      <c r="J523" s="594" t="s">
        <v>524</v>
      </c>
      <c r="K523" s="594"/>
      <c r="L523" s="594"/>
      <c r="M523" s="594">
        <v>6</v>
      </c>
      <c r="N523" s="595">
        <f t="shared" si="8"/>
        <v>6</v>
      </c>
    </row>
    <row r="524" spans="1:14">
      <c r="A524" s="618" t="s">
        <v>424</v>
      </c>
      <c r="B524" s="275"/>
      <c r="C524" s="275"/>
      <c r="D524" s="275">
        <v>2012</v>
      </c>
      <c r="E524" s="734" t="s">
        <v>24</v>
      </c>
      <c r="F524" s="275" t="s">
        <v>11</v>
      </c>
      <c r="G524" s="624" t="s">
        <v>477</v>
      </c>
      <c r="H524" s="594" t="s">
        <v>1207</v>
      </c>
      <c r="I524" s="749" t="s">
        <v>140</v>
      </c>
      <c r="J524" s="594" t="s">
        <v>436</v>
      </c>
      <c r="K524" s="594"/>
      <c r="L524" s="594"/>
      <c r="M524" s="594">
        <v>1</v>
      </c>
      <c r="N524" s="595">
        <f t="shared" si="8"/>
        <v>1</v>
      </c>
    </row>
    <row r="525" spans="1:14">
      <c r="A525" s="619" t="s">
        <v>424</v>
      </c>
      <c r="B525" s="614"/>
      <c r="C525" s="614"/>
      <c r="D525" s="275">
        <v>2012</v>
      </c>
      <c r="E525" s="734" t="s">
        <v>24</v>
      </c>
      <c r="F525" s="275" t="s">
        <v>11</v>
      </c>
      <c r="G525" s="624" t="s">
        <v>431</v>
      </c>
      <c r="H525" s="617" t="s">
        <v>1208</v>
      </c>
      <c r="I525" s="749" t="s">
        <v>140</v>
      </c>
      <c r="J525" s="594" t="s">
        <v>524</v>
      </c>
      <c r="K525" s="594"/>
      <c r="L525" s="594"/>
      <c r="M525" s="594">
        <v>36</v>
      </c>
      <c r="N525" s="595">
        <f t="shared" si="8"/>
        <v>36</v>
      </c>
    </row>
    <row r="526" spans="1:14">
      <c r="A526" s="618" t="s">
        <v>424</v>
      </c>
      <c r="B526" s="275"/>
      <c r="C526" s="275"/>
      <c r="D526" s="275">
        <v>2012</v>
      </c>
      <c r="E526" s="734" t="s">
        <v>24</v>
      </c>
      <c r="F526" s="275" t="s">
        <v>11</v>
      </c>
      <c r="G526" s="624" t="s">
        <v>431</v>
      </c>
      <c r="H526" s="617" t="s">
        <v>1208</v>
      </c>
      <c r="I526" s="749" t="s">
        <v>140</v>
      </c>
      <c r="J526" s="594" t="s">
        <v>461</v>
      </c>
      <c r="K526" s="594"/>
      <c r="L526" s="594"/>
      <c r="M526" s="594">
        <v>1</v>
      </c>
      <c r="N526" s="595">
        <f t="shared" si="8"/>
        <v>1</v>
      </c>
    </row>
    <row r="527" spans="1:14" s="782" customFormat="1">
      <c r="A527" s="618" t="s">
        <v>424</v>
      </c>
      <c r="B527" s="275"/>
      <c r="C527" s="275"/>
      <c r="D527" s="275">
        <v>2012</v>
      </c>
      <c r="E527" s="734" t="s">
        <v>24</v>
      </c>
      <c r="F527" s="275" t="s">
        <v>11</v>
      </c>
      <c r="G527" s="624" t="s">
        <v>477</v>
      </c>
      <c r="H527" s="781" t="s">
        <v>1208</v>
      </c>
      <c r="I527" s="781" t="s">
        <v>140</v>
      </c>
      <c r="J527" s="781" t="s">
        <v>523</v>
      </c>
      <c r="K527" s="781"/>
      <c r="L527" s="781"/>
      <c r="M527" s="781">
        <v>10</v>
      </c>
      <c r="N527" s="595">
        <f t="shared" ref="N527:N533" si="9">L527+M527</f>
        <v>10</v>
      </c>
    </row>
    <row r="528" spans="1:14" s="782" customFormat="1">
      <c r="A528" s="618" t="s">
        <v>424</v>
      </c>
      <c r="B528" s="275"/>
      <c r="C528" s="275"/>
      <c r="D528" s="275">
        <v>2012</v>
      </c>
      <c r="E528" s="734" t="s">
        <v>24</v>
      </c>
      <c r="F528" s="275" t="s">
        <v>11</v>
      </c>
      <c r="G528" s="624" t="s">
        <v>431</v>
      </c>
      <c r="H528" s="617" t="s">
        <v>1209</v>
      </c>
      <c r="I528" s="781" t="s">
        <v>140</v>
      </c>
      <c r="J528" s="781" t="s">
        <v>436</v>
      </c>
      <c r="K528" s="781"/>
      <c r="L528" s="781"/>
      <c r="M528" s="781">
        <v>1</v>
      </c>
      <c r="N528" s="595">
        <f t="shared" si="9"/>
        <v>1</v>
      </c>
    </row>
    <row r="529" spans="1:14" s="782" customFormat="1">
      <c r="A529" s="619" t="s">
        <v>424</v>
      </c>
      <c r="B529" s="614"/>
      <c r="C529" s="614"/>
      <c r="D529" s="275">
        <v>2012</v>
      </c>
      <c r="E529" s="734" t="s">
        <v>24</v>
      </c>
      <c r="F529" s="275" t="s">
        <v>11</v>
      </c>
      <c r="G529" s="624" t="s">
        <v>431</v>
      </c>
      <c r="H529" s="617" t="s">
        <v>1034</v>
      </c>
      <c r="I529" s="781" t="s">
        <v>140</v>
      </c>
      <c r="J529" s="781" t="s">
        <v>524</v>
      </c>
      <c r="K529" s="781"/>
      <c r="L529" s="781">
        <v>1</v>
      </c>
      <c r="M529" s="781"/>
      <c r="N529" s="595">
        <f t="shared" si="9"/>
        <v>1</v>
      </c>
    </row>
    <row r="530" spans="1:14" s="782" customFormat="1">
      <c r="A530" s="618" t="s">
        <v>424</v>
      </c>
      <c r="B530" s="275"/>
      <c r="C530" s="275"/>
      <c r="D530" s="275">
        <v>2012</v>
      </c>
      <c r="E530" s="734" t="s">
        <v>24</v>
      </c>
      <c r="F530" s="275" t="s">
        <v>11</v>
      </c>
      <c r="G530" s="624" t="s">
        <v>477</v>
      </c>
      <c r="H530" s="781" t="s">
        <v>1034</v>
      </c>
      <c r="I530" s="781" t="s">
        <v>140</v>
      </c>
      <c r="J530" s="781" t="s">
        <v>523</v>
      </c>
      <c r="K530" s="781"/>
      <c r="L530" s="781"/>
      <c r="M530" s="781">
        <v>4</v>
      </c>
      <c r="N530" s="595">
        <f t="shared" si="9"/>
        <v>4</v>
      </c>
    </row>
    <row r="531" spans="1:14" s="782" customFormat="1">
      <c r="A531" s="618" t="s">
        <v>424</v>
      </c>
      <c r="B531" s="275"/>
      <c r="C531" s="275"/>
      <c r="D531" s="275">
        <v>2012</v>
      </c>
      <c r="E531" s="275" t="s">
        <v>22</v>
      </c>
      <c r="F531" s="275" t="s">
        <v>11</v>
      </c>
      <c r="G531" s="623" t="s">
        <v>486</v>
      </c>
      <c r="H531" s="617" t="s">
        <v>1168</v>
      </c>
      <c r="I531" s="781" t="s">
        <v>140</v>
      </c>
      <c r="J531" s="781" t="s">
        <v>504</v>
      </c>
      <c r="K531" s="781"/>
      <c r="L531" s="781"/>
      <c r="M531" s="781">
        <v>1</v>
      </c>
      <c r="N531" s="595">
        <f t="shared" si="9"/>
        <v>1</v>
      </c>
    </row>
    <row r="532" spans="1:14" s="782" customFormat="1">
      <c r="A532" s="618" t="s">
        <v>424</v>
      </c>
      <c r="B532" s="275"/>
      <c r="C532" s="275"/>
      <c r="D532" s="275">
        <v>2012</v>
      </c>
      <c r="E532" s="734" t="s">
        <v>24</v>
      </c>
      <c r="F532" s="275" t="s">
        <v>11</v>
      </c>
      <c r="G532" s="624" t="s">
        <v>431</v>
      </c>
      <c r="H532" s="617" t="s">
        <v>1168</v>
      </c>
      <c r="I532" s="781" t="s">
        <v>140</v>
      </c>
      <c r="J532" s="781" t="s">
        <v>524</v>
      </c>
      <c r="K532" s="781"/>
      <c r="L532" s="781"/>
      <c r="M532" s="781">
        <v>3</v>
      </c>
      <c r="N532" s="595">
        <f t="shared" si="9"/>
        <v>3</v>
      </c>
    </row>
    <row r="533" spans="1:14" s="782" customFormat="1" ht="13.5" thickBot="1">
      <c r="A533" s="618" t="s">
        <v>424</v>
      </c>
      <c r="B533" s="275"/>
      <c r="C533" s="275"/>
      <c r="D533" s="275">
        <v>2012</v>
      </c>
      <c r="E533" s="734" t="s">
        <v>24</v>
      </c>
      <c r="F533" s="275" t="s">
        <v>11</v>
      </c>
      <c r="G533" s="733" t="s">
        <v>477</v>
      </c>
      <c r="H533" s="620" t="s">
        <v>1168</v>
      </c>
      <c r="I533" s="620" t="s">
        <v>140</v>
      </c>
      <c r="J533" s="620" t="s">
        <v>484</v>
      </c>
      <c r="K533" s="620"/>
      <c r="L533" s="620"/>
      <c r="M533" s="620">
        <v>29</v>
      </c>
      <c r="N533" s="595">
        <f t="shared" si="9"/>
        <v>29</v>
      </c>
    </row>
    <row r="534" spans="1:14">
      <c r="A534" s="788" t="s">
        <v>424</v>
      </c>
      <c r="B534" s="787"/>
      <c r="C534" s="787"/>
      <c r="D534" s="787">
        <v>2012</v>
      </c>
      <c r="E534" s="787" t="s">
        <v>22</v>
      </c>
      <c r="F534" s="787" t="s">
        <v>11</v>
      </c>
      <c r="G534" s="792" t="s">
        <v>519</v>
      </c>
      <c r="H534" s="791" t="s">
        <v>151</v>
      </c>
      <c r="I534" s="785" t="s">
        <v>825</v>
      </c>
      <c r="J534" s="785" t="s">
        <v>1404</v>
      </c>
      <c r="K534" s="594"/>
      <c r="L534" s="785"/>
      <c r="M534" s="785">
        <v>5</v>
      </c>
      <c r="N534" s="794">
        <f t="shared" ref="N534:N536" si="10">L534+M534</f>
        <v>5</v>
      </c>
    </row>
    <row r="535" spans="1:14">
      <c r="A535" s="788" t="s">
        <v>424</v>
      </c>
      <c r="B535" s="787"/>
      <c r="C535" s="787"/>
      <c r="D535" s="787">
        <v>2012</v>
      </c>
      <c r="E535" s="789" t="s">
        <v>22</v>
      </c>
      <c r="F535" s="787" t="s">
        <v>11</v>
      </c>
      <c r="G535" s="790" t="s">
        <v>519</v>
      </c>
      <c r="H535" s="791" t="s">
        <v>732</v>
      </c>
      <c r="I535" s="785" t="s">
        <v>825</v>
      </c>
      <c r="J535" s="785" t="s">
        <v>1404</v>
      </c>
      <c r="K535" s="594"/>
      <c r="L535" s="785">
        <v>547</v>
      </c>
      <c r="M535" s="785">
        <v>9</v>
      </c>
      <c r="N535" s="794">
        <f t="shared" si="10"/>
        <v>556</v>
      </c>
    </row>
    <row r="536" spans="1:14" ht="13.5" thickBot="1">
      <c r="A536" s="788" t="s">
        <v>424</v>
      </c>
      <c r="B536" s="787"/>
      <c r="C536" s="787"/>
      <c r="D536" s="787">
        <v>2012</v>
      </c>
      <c r="E536" s="789" t="s">
        <v>22</v>
      </c>
      <c r="F536" s="787" t="s">
        <v>11</v>
      </c>
      <c r="G536" s="793" t="s">
        <v>519</v>
      </c>
      <c r="H536" s="786" t="s">
        <v>895</v>
      </c>
      <c r="I536" s="786" t="s">
        <v>140</v>
      </c>
      <c r="J536" s="786" t="s">
        <v>1404</v>
      </c>
      <c r="K536" s="620"/>
      <c r="L536" s="786">
        <v>1</v>
      </c>
      <c r="M536" s="786">
        <v>2</v>
      </c>
      <c r="N536" s="794">
        <f t="shared" si="10"/>
        <v>3</v>
      </c>
    </row>
  </sheetData>
  <autoFilter ref="A3:N536">
    <filterColumn colId="10" showButton="0"/>
    <filterColumn colId="11" showButton="0"/>
    <filterColumn colId="12" showButton="0"/>
    <sortState ref="A6:N533">
      <sortCondition ref="H3:H533"/>
    </sortState>
  </autoFilter>
  <mergeCells count="11">
    <mergeCell ref="K3:N3"/>
    <mergeCell ref="E3:E4"/>
    <mergeCell ref="G3:G4"/>
    <mergeCell ref="H3:H4"/>
    <mergeCell ref="I3:I4"/>
    <mergeCell ref="F3:F4"/>
    <mergeCell ref="A3:A4"/>
    <mergeCell ref="B3:B4"/>
    <mergeCell ref="C3:C4"/>
    <mergeCell ref="D3:D4"/>
    <mergeCell ref="J3:J4"/>
  </mergeCells>
  <phoneticPr fontId="32" type="noConversion"/>
  <pageMargins left="0.78749999999999998" right="0.78749999999999998" top="1.0527777777777778" bottom="1.0527777777777778" header="0.78749999999999998" footer="0.78749999999999998"/>
  <pageSetup paperSize="9" scale="48" firstPageNumber="0" orientation="landscape" horizontalDpi="300" verticalDpi="300" r:id="rId1"/>
  <headerFooter alignWithMargins="0">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8"/>
  <sheetViews>
    <sheetView zoomScaleNormal="100" zoomScaleSheetLayoutView="100" workbookViewId="0">
      <selection activeCell="E28" sqref="E28"/>
    </sheetView>
  </sheetViews>
  <sheetFormatPr defaultColWidth="5.7109375" defaultRowHeight="19.899999999999999" customHeight="1"/>
  <cols>
    <col min="1" max="1" width="10.5703125" style="2" customWidth="1"/>
    <col min="2" max="2" width="21.140625" style="9" customWidth="1"/>
    <col min="3" max="3" width="28.5703125" style="9" customWidth="1"/>
    <col min="4" max="4" width="12.7109375" style="9" customWidth="1"/>
    <col min="5" max="5" width="16.140625" style="66" customWidth="1"/>
    <col min="6" max="6" width="8.7109375" style="66" customWidth="1"/>
    <col min="7" max="7" width="13.7109375" style="66" customWidth="1"/>
    <col min="8" max="8" width="15.7109375" style="66" customWidth="1"/>
    <col min="9" max="9" width="19.28515625" style="66" customWidth="1"/>
    <col min="10" max="10" width="13.85546875" style="66" customWidth="1"/>
    <col min="11" max="11" width="16.140625" style="66" customWidth="1"/>
    <col min="12" max="12" width="9.85546875" style="66" customWidth="1"/>
    <col min="13" max="256" width="5.7109375" style="67"/>
    <col min="257" max="257" width="10.5703125" style="67" customWidth="1"/>
    <col min="258" max="258" width="21.140625" style="67" customWidth="1"/>
    <col min="259" max="259" width="28.5703125" style="67" customWidth="1"/>
    <col min="260" max="260" width="12.7109375" style="67" customWidth="1"/>
    <col min="261" max="261" width="13.42578125" style="67" customWidth="1"/>
    <col min="262" max="262" width="8.7109375" style="67" customWidth="1"/>
    <col min="263" max="263" width="13.7109375" style="67" customWidth="1"/>
    <col min="264" max="264" width="15.7109375" style="67" customWidth="1"/>
    <col min="265" max="265" width="19.28515625" style="67" customWidth="1"/>
    <col min="266" max="266" width="13.85546875" style="67" customWidth="1"/>
    <col min="267" max="267" width="16.140625" style="67" customWidth="1"/>
    <col min="268" max="268" width="9.85546875" style="67" customWidth="1"/>
    <col min="269" max="512" width="5.7109375" style="67"/>
    <col min="513" max="513" width="10.5703125" style="67" customWidth="1"/>
    <col min="514" max="514" width="21.140625" style="67" customWidth="1"/>
    <col min="515" max="515" width="28.5703125" style="67" customWidth="1"/>
    <col min="516" max="516" width="12.7109375" style="67" customWidth="1"/>
    <col min="517" max="517" width="13.42578125" style="67" customWidth="1"/>
    <col min="518" max="518" width="8.7109375" style="67" customWidth="1"/>
    <col min="519" max="519" width="13.7109375" style="67" customWidth="1"/>
    <col min="520" max="520" width="15.7109375" style="67" customWidth="1"/>
    <col min="521" max="521" width="19.28515625" style="67" customWidth="1"/>
    <col min="522" max="522" width="13.85546875" style="67" customWidth="1"/>
    <col min="523" max="523" width="16.140625" style="67" customWidth="1"/>
    <col min="524" max="524" width="9.85546875" style="67" customWidth="1"/>
    <col min="525" max="768" width="5.7109375" style="67"/>
    <col min="769" max="769" width="10.5703125" style="67" customWidth="1"/>
    <col min="770" max="770" width="21.140625" style="67" customWidth="1"/>
    <col min="771" max="771" width="28.5703125" style="67" customWidth="1"/>
    <col min="772" max="772" width="12.7109375" style="67" customWidth="1"/>
    <col min="773" max="773" width="13.42578125" style="67" customWidth="1"/>
    <col min="774" max="774" width="8.7109375" style="67" customWidth="1"/>
    <col min="775" max="775" width="13.7109375" style="67" customWidth="1"/>
    <col min="776" max="776" width="15.7109375" style="67" customWidth="1"/>
    <col min="777" max="777" width="19.28515625" style="67" customWidth="1"/>
    <col min="778" max="778" width="13.85546875" style="67" customWidth="1"/>
    <col min="779" max="779" width="16.140625" style="67" customWidth="1"/>
    <col min="780" max="780" width="9.85546875" style="67" customWidth="1"/>
    <col min="781" max="1024" width="5.7109375" style="67"/>
    <col min="1025" max="1025" width="10.5703125" style="67" customWidth="1"/>
    <col min="1026" max="1026" width="21.140625" style="67" customWidth="1"/>
    <col min="1027" max="1027" width="28.5703125" style="67" customWidth="1"/>
    <col min="1028" max="1028" width="12.7109375" style="67" customWidth="1"/>
    <col min="1029" max="1029" width="13.42578125" style="67" customWidth="1"/>
    <col min="1030" max="1030" width="8.7109375" style="67" customWidth="1"/>
    <col min="1031" max="1031" width="13.7109375" style="67" customWidth="1"/>
    <col min="1032" max="1032" width="15.7109375" style="67" customWidth="1"/>
    <col min="1033" max="1033" width="19.28515625" style="67" customWidth="1"/>
    <col min="1034" max="1034" width="13.85546875" style="67" customWidth="1"/>
    <col min="1035" max="1035" width="16.140625" style="67" customWidth="1"/>
    <col min="1036" max="1036" width="9.85546875" style="67" customWidth="1"/>
    <col min="1037" max="1280" width="5.7109375" style="67"/>
    <col min="1281" max="1281" width="10.5703125" style="67" customWidth="1"/>
    <col min="1282" max="1282" width="21.140625" style="67" customWidth="1"/>
    <col min="1283" max="1283" width="28.5703125" style="67" customWidth="1"/>
    <col min="1284" max="1284" width="12.7109375" style="67" customWidth="1"/>
    <col min="1285" max="1285" width="13.42578125" style="67" customWidth="1"/>
    <col min="1286" max="1286" width="8.7109375" style="67" customWidth="1"/>
    <col min="1287" max="1287" width="13.7109375" style="67" customWidth="1"/>
    <col min="1288" max="1288" width="15.7109375" style="67" customWidth="1"/>
    <col min="1289" max="1289" width="19.28515625" style="67" customWidth="1"/>
    <col min="1290" max="1290" width="13.85546875" style="67" customWidth="1"/>
    <col min="1291" max="1291" width="16.140625" style="67" customWidth="1"/>
    <col min="1292" max="1292" width="9.85546875" style="67" customWidth="1"/>
    <col min="1293" max="1536" width="5.7109375" style="67"/>
    <col min="1537" max="1537" width="10.5703125" style="67" customWidth="1"/>
    <col min="1538" max="1538" width="21.140625" style="67" customWidth="1"/>
    <col min="1539" max="1539" width="28.5703125" style="67" customWidth="1"/>
    <col min="1540" max="1540" width="12.7109375" style="67" customWidth="1"/>
    <col min="1541" max="1541" width="13.42578125" style="67" customWidth="1"/>
    <col min="1542" max="1542" width="8.7109375" style="67" customWidth="1"/>
    <col min="1543" max="1543" width="13.7109375" style="67" customWidth="1"/>
    <col min="1544" max="1544" width="15.7109375" style="67" customWidth="1"/>
    <col min="1545" max="1545" width="19.28515625" style="67" customWidth="1"/>
    <col min="1546" max="1546" width="13.85546875" style="67" customWidth="1"/>
    <col min="1547" max="1547" width="16.140625" style="67" customWidth="1"/>
    <col min="1548" max="1548" width="9.85546875" style="67" customWidth="1"/>
    <col min="1549" max="1792" width="5.7109375" style="67"/>
    <col min="1793" max="1793" width="10.5703125" style="67" customWidth="1"/>
    <col min="1794" max="1794" width="21.140625" style="67" customWidth="1"/>
    <col min="1795" max="1795" width="28.5703125" style="67" customWidth="1"/>
    <col min="1796" max="1796" width="12.7109375" style="67" customWidth="1"/>
    <col min="1797" max="1797" width="13.42578125" style="67" customWidth="1"/>
    <col min="1798" max="1798" width="8.7109375" style="67" customWidth="1"/>
    <col min="1799" max="1799" width="13.7109375" style="67" customWidth="1"/>
    <col min="1800" max="1800" width="15.7109375" style="67" customWidth="1"/>
    <col min="1801" max="1801" width="19.28515625" style="67" customWidth="1"/>
    <col min="1802" max="1802" width="13.85546875" style="67" customWidth="1"/>
    <col min="1803" max="1803" width="16.140625" style="67" customWidth="1"/>
    <col min="1804" max="1804" width="9.85546875" style="67" customWidth="1"/>
    <col min="1805" max="2048" width="5.7109375" style="67"/>
    <col min="2049" max="2049" width="10.5703125" style="67" customWidth="1"/>
    <col min="2050" max="2050" width="21.140625" style="67" customWidth="1"/>
    <col min="2051" max="2051" width="28.5703125" style="67" customWidth="1"/>
    <col min="2052" max="2052" width="12.7109375" style="67" customWidth="1"/>
    <col min="2053" max="2053" width="13.42578125" style="67" customWidth="1"/>
    <col min="2054" max="2054" width="8.7109375" style="67" customWidth="1"/>
    <col min="2055" max="2055" width="13.7109375" style="67" customWidth="1"/>
    <col min="2056" max="2056" width="15.7109375" style="67" customWidth="1"/>
    <col min="2057" max="2057" width="19.28515625" style="67" customWidth="1"/>
    <col min="2058" max="2058" width="13.85546875" style="67" customWidth="1"/>
    <col min="2059" max="2059" width="16.140625" style="67" customWidth="1"/>
    <col min="2060" max="2060" width="9.85546875" style="67" customWidth="1"/>
    <col min="2061" max="2304" width="5.7109375" style="67"/>
    <col min="2305" max="2305" width="10.5703125" style="67" customWidth="1"/>
    <col min="2306" max="2306" width="21.140625" style="67" customWidth="1"/>
    <col min="2307" max="2307" width="28.5703125" style="67" customWidth="1"/>
    <col min="2308" max="2308" width="12.7109375" style="67" customWidth="1"/>
    <col min="2309" max="2309" width="13.42578125" style="67" customWidth="1"/>
    <col min="2310" max="2310" width="8.7109375" style="67" customWidth="1"/>
    <col min="2311" max="2311" width="13.7109375" style="67" customWidth="1"/>
    <col min="2312" max="2312" width="15.7109375" style="67" customWidth="1"/>
    <col min="2313" max="2313" width="19.28515625" style="67" customWidth="1"/>
    <col min="2314" max="2314" width="13.85546875" style="67" customWidth="1"/>
    <col min="2315" max="2315" width="16.140625" style="67" customWidth="1"/>
    <col min="2316" max="2316" width="9.85546875" style="67" customWidth="1"/>
    <col min="2317" max="2560" width="5.7109375" style="67"/>
    <col min="2561" max="2561" width="10.5703125" style="67" customWidth="1"/>
    <col min="2562" max="2562" width="21.140625" style="67" customWidth="1"/>
    <col min="2563" max="2563" width="28.5703125" style="67" customWidth="1"/>
    <col min="2564" max="2564" width="12.7109375" style="67" customWidth="1"/>
    <col min="2565" max="2565" width="13.42578125" style="67" customWidth="1"/>
    <col min="2566" max="2566" width="8.7109375" style="67" customWidth="1"/>
    <col min="2567" max="2567" width="13.7109375" style="67" customWidth="1"/>
    <col min="2568" max="2568" width="15.7109375" style="67" customWidth="1"/>
    <col min="2569" max="2569" width="19.28515625" style="67" customWidth="1"/>
    <col min="2570" max="2570" width="13.85546875" style="67" customWidth="1"/>
    <col min="2571" max="2571" width="16.140625" style="67" customWidth="1"/>
    <col min="2572" max="2572" width="9.85546875" style="67" customWidth="1"/>
    <col min="2573" max="2816" width="5.7109375" style="67"/>
    <col min="2817" max="2817" width="10.5703125" style="67" customWidth="1"/>
    <col min="2818" max="2818" width="21.140625" style="67" customWidth="1"/>
    <col min="2819" max="2819" width="28.5703125" style="67" customWidth="1"/>
    <col min="2820" max="2820" width="12.7109375" style="67" customWidth="1"/>
    <col min="2821" max="2821" width="13.42578125" style="67" customWidth="1"/>
    <col min="2822" max="2822" width="8.7109375" style="67" customWidth="1"/>
    <col min="2823" max="2823" width="13.7109375" style="67" customWidth="1"/>
    <col min="2824" max="2824" width="15.7109375" style="67" customWidth="1"/>
    <col min="2825" max="2825" width="19.28515625" style="67" customWidth="1"/>
    <col min="2826" max="2826" width="13.85546875" style="67" customWidth="1"/>
    <col min="2827" max="2827" width="16.140625" style="67" customWidth="1"/>
    <col min="2828" max="2828" width="9.85546875" style="67" customWidth="1"/>
    <col min="2829" max="3072" width="5.7109375" style="67"/>
    <col min="3073" max="3073" width="10.5703125" style="67" customWidth="1"/>
    <col min="3074" max="3074" width="21.140625" style="67" customWidth="1"/>
    <col min="3075" max="3075" width="28.5703125" style="67" customWidth="1"/>
    <col min="3076" max="3076" width="12.7109375" style="67" customWidth="1"/>
    <col min="3077" max="3077" width="13.42578125" style="67" customWidth="1"/>
    <col min="3078" max="3078" width="8.7109375" style="67" customWidth="1"/>
    <col min="3079" max="3079" width="13.7109375" style="67" customWidth="1"/>
    <col min="3080" max="3080" width="15.7109375" style="67" customWidth="1"/>
    <col min="3081" max="3081" width="19.28515625" style="67" customWidth="1"/>
    <col min="3082" max="3082" width="13.85546875" style="67" customWidth="1"/>
    <col min="3083" max="3083" width="16.140625" style="67" customWidth="1"/>
    <col min="3084" max="3084" width="9.85546875" style="67" customWidth="1"/>
    <col min="3085" max="3328" width="5.7109375" style="67"/>
    <col min="3329" max="3329" width="10.5703125" style="67" customWidth="1"/>
    <col min="3330" max="3330" width="21.140625" style="67" customWidth="1"/>
    <col min="3331" max="3331" width="28.5703125" style="67" customWidth="1"/>
    <col min="3332" max="3332" width="12.7109375" style="67" customWidth="1"/>
    <col min="3333" max="3333" width="13.42578125" style="67" customWidth="1"/>
    <col min="3334" max="3334" width="8.7109375" style="67" customWidth="1"/>
    <col min="3335" max="3335" width="13.7109375" style="67" customWidth="1"/>
    <col min="3336" max="3336" width="15.7109375" style="67" customWidth="1"/>
    <col min="3337" max="3337" width="19.28515625" style="67" customWidth="1"/>
    <col min="3338" max="3338" width="13.85546875" style="67" customWidth="1"/>
    <col min="3339" max="3339" width="16.140625" style="67" customWidth="1"/>
    <col min="3340" max="3340" width="9.85546875" style="67" customWidth="1"/>
    <col min="3341" max="3584" width="5.7109375" style="67"/>
    <col min="3585" max="3585" width="10.5703125" style="67" customWidth="1"/>
    <col min="3586" max="3586" width="21.140625" style="67" customWidth="1"/>
    <col min="3587" max="3587" width="28.5703125" style="67" customWidth="1"/>
    <col min="3588" max="3588" width="12.7109375" style="67" customWidth="1"/>
    <col min="3589" max="3589" width="13.42578125" style="67" customWidth="1"/>
    <col min="3590" max="3590" width="8.7109375" style="67" customWidth="1"/>
    <col min="3591" max="3591" width="13.7109375" style="67" customWidth="1"/>
    <col min="3592" max="3592" width="15.7109375" style="67" customWidth="1"/>
    <col min="3593" max="3593" width="19.28515625" style="67" customWidth="1"/>
    <col min="3594" max="3594" width="13.85546875" style="67" customWidth="1"/>
    <col min="3595" max="3595" width="16.140625" style="67" customWidth="1"/>
    <col min="3596" max="3596" width="9.85546875" style="67" customWidth="1"/>
    <col min="3597" max="3840" width="5.7109375" style="67"/>
    <col min="3841" max="3841" width="10.5703125" style="67" customWidth="1"/>
    <col min="3842" max="3842" width="21.140625" style="67" customWidth="1"/>
    <col min="3843" max="3843" width="28.5703125" style="67" customWidth="1"/>
    <col min="3844" max="3844" width="12.7109375" style="67" customWidth="1"/>
    <col min="3845" max="3845" width="13.42578125" style="67" customWidth="1"/>
    <col min="3846" max="3846" width="8.7109375" style="67" customWidth="1"/>
    <col min="3847" max="3847" width="13.7109375" style="67" customWidth="1"/>
    <col min="3848" max="3848" width="15.7109375" style="67" customWidth="1"/>
    <col min="3849" max="3849" width="19.28515625" style="67" customWidth="1"/>
    <col min="3850" max="3850" width="13.85546875" style="67" customWidth="1"/>
    <col min="3851" max="3851" width="16.140625" style="67" customWidth="1"/>
    <col min="3852" max="3852" width="9.85546875" style="67" customWidth="1"/>
    <col min="3853" max="4096" width="5.7109375" style="67"/>
    <col min="4097" max="4097" width="10.5703125" style="67" customWidth="1"/>
    <col min="4098" max="4098" width="21.140625" style="67" customWidth="1"/>
    <col min="4099" max="4099" width="28.5703125" style="67" customWidth="1"/>
    <col min="4100" max="4100" width="12.7109375" style="67" customWidth="1"/>
    <col min="4101" max="4101" width="13.42578125" style="67" customWidth="1"/>
    <col min="4102" max="4102" width="8.7109375" style="67" customWidth="1"/>
    <col min="4103" max="4103" width="13.7109375" style="67" customWidth="1"/>
    <col min="4104" max="4104" width="15.7109375" style="67" customWidth="1"/>
    <col min="4105" max="4105" width="19.28515625" style="67" customWidth="1"/>
    <col min="4106" max="4106" width="13.85546875" style="67" customWidth="1"/>
    <col min="4107" max="4107" width="16.140625" style="67" customWidth="1"/>
    <col min="4108" max="4108" width="9.85546875" style="67" customWidth="1"/>
    <col min="4109" max="4352" width="5.7109375" style="67"/>
    <col min="4353" max="4353" width="10.5703125" style="67" customWidth="1"/>
    <col min="4354" max="4354" width="21.140625" style="67" customWidth="1"/>
    <col min="4355" max="4355" width="28.5703125" style="67" customWidth="1"/>
    <col min="4356" max="4356" width="12.7109375" style="67" customWidth="1"/>
    <col min="4357" max="4357" width="13.42578125" style="67" customWidth="1"/>
    <col min="4358" max="4358" width="8.7109375" style="67" customWidth="1"/>
    <col min="4359" max="4359" width="13.7109375" style="67" customWidth="1"/>
    <col min="4360" max="4360" width="15.7109375" style="67" customWidth="1"/>
    <col min="4361" max="4361" width="19.28515625" style="67" customWidth="1"/>
    <col min="4362" max="4362" width="13.85546875" style="67" customWidth="1"/>
    <col min="4363" max="4363" width="16.140625" style="67" customWidth="1"/>
    <col min="4364" max="4364" width="9.85546875" style="67" customWidth="1"/>
    <col min="4365" max="4608" width="5.7109375" style="67"/>
    <col min="4609" max="4609" width="10.5703125" style="67" customWidth="1"/>
    <col min="4610" max="4610" width="21.140625" style="67" customWidth="1"/>
    <col min="4611" max="4611" width="28.5703125" style="67" customWidth="1"/>
    <col min="4612" max="4612" width="12.7109375" style="67" customWidth="1"/>
    <col min="4613" max="4613" width="13.42578125" style="67" customWidth="1"/>
    <col min="4614" max="4614" width="8.7109375" style="67" customWidth="1"/>
    <col min="4615" max="4615" width="13.7109375" style="67" customWidth="1"/>
    <col min="4616" max="4616" width="15.7109375" style="67" customWidth="1"/>
    <col min="4617" max="4617" width="19.28515625" style="67" customWidth="1"/>
    <col min="4618" max="4618" width="13.85546875" style="67" customWidth="1"/>
    <col min="4619" max="4619" width="16.140625" style="67" customWidth="1"/>
    <col min="4620" max="4620" width="9.85546875" style="67" customWidth="1"/>
    <col min="4621" max="4864" width="5.7109375" style="67"/>
    <col min="4865" max="4865" width="10.5703125" style="67" customWidth="1"/>
    <col min="4866" max="4866" width="21.140625" style="67" customWidth="1"/>
    <col min="4867" max="4867" width="28.5703125" style="67" customWidth="1"/>
    <col min="4868" max="4868" width="12.7109375" style="67" customWidth="1"/>
    <col min="4869" max="4869" width="13.42578125" style="67" customWidth="1"/>
    <col min="4870" max="4870" width="8.7109375" style="67" customWidth="1"/>
    <col min="4871" max="4871" width="13.7109375" style="67" customWidth="1"/>
    <col min="4872" max="4872" width="15.7109375" style="67" customWidth="1"/>
    <col min="4873" max="4873" width="19.28515625" style="67" customWidth="1"/>
    <col min="4874" max="4874" width="13.85546875" style="67" customWidth="1"/>
    <col min="4875" max="4875" width="16.140625" style="67" customWidth="1"/>
    <col min="4876" max="4876" width="9.85546875" style="67" customWidth="1"/>
    <col min="4877" max="5120" width="5.7109375" style="67"/>
    <col min="5121" max="5121" width="10.5703125" style="67" customWidth="1"/>
    <col min="5122" max="5122" width="21.140625" style="67" customWidth="1"/>
    <col min="5123" max="5123" width="28.5703125" style="67" customWidth="1"/>
    <col min="5124" max="5124" width="12.7109375" style="67" customWidth="1"/>
    <col min="5125" max="5125" width="13.42578125" style="67" customWidth="1"/>
    <col min="5126" max="5126" width="8.7109375" style="67" customWidth="1"/>
    <col min="5127" max="5127" width="13.7109375" style="67" customWidth="1"/>
    <col min="5128" max="5128" width="15.7109375" style="67" customWidth="1"/>
    <col min="5129" max="5129" width="19.28515625" style="67" customWidth="1"/>
    <col min="5130" max="5130" width="13.85546875" style="67" customWidth="1"/>
    <col min="5131" max="5131" width="16.140625" style="67" customWidth="1"/>
    <col min="5132" max="5132" width="9.85546875" style="67" customWidth="1"/>
    <col min="5133" max="5376" width="5.7109375" style="67"/>
    <col min="5377" max="5377" width="10.5703125" style="67" customWidth="1"/>
    <col min="5378" max="5378" width="21.140625" style="67" customWidth="1"/>
    <col min="5379" max="5379" width="28.5703125" style="67" customWidth="1"/>
    <col min="5380" max="5380" width="12.7109375" style="67" customWidth="1"/>
    <col min="5381" max="5381" width="13.42578125" style="67" customWidth="1"/>
    <col min="5382" max="5382" width="8.7109375" style="67" customWidth="1"/>
    <col min="5383" max="5383" width="13.7109375" style="67" customWidth="1"/>
    <col min="5384" max="5384" width="15.7109375" style="67" customWidth="1"/>
    <col min="5385" max="5385" width="19.28515625" style="67" customWidth="1"/>
    <col min="5386" max="5386" width="13.85546875" style="67" customWidth="1"/>
    <col min="5387" max="5387" width="16.140625" style="67" customWidth="1"/>
    <col min="5388" max="5388" width="9.85546875" style="67" customWidth="1"/>
    <col min="5389" max="5632" width="5.7109375" style="67"/>
    <col min="5633" max="5633" width="10.5703125" style="67" customWidth="1"/>
    <col min="5634" max="5634" width="21.140625" style="67" customWidth="1"/>
    <col min="5635" max="5635" width="28.5703125" style="67" customWidth="1"/>
    <col min="5636" max="5636" width="12.7109375" style="67" customWidth="1"/>
    <col min="5637" max="5637" width="13.42578125" style="67" customWidth="1"/>
    <col min="5638" max="5638" width="8.7109375" style="67" customWidth="1"/>
    <col min="5639" max="5639" width="13.7109375" style="67" customWidth="1"/>
    <col min="5640" max="5640" width="15.7109375" style="67" customWidth="1"/>
    <col min="5641" max="5641" width="19.28515625" style="67" customWidth="1"/>
    <col min="5642" max="5642" width="13.85546875" style="67" customWidth="1"/>
    <col min="5643" max="5643" width="16.140625" style="67" customWidth="1"/>
    <col min="5644" max="5644" width="9.85546875" style="67" customWidth="1"/>
    <col min="5645" max="5888" width="5.7109375" style="67"/>
    <col min="5889" max="5889" width="10.5703125" style="67" customWidth="1"/>
    <col min="5890" max="5890" width="21.140625" style="67" customWidth="1"/>
    <col min="5891" max="5891" width="28.5703125" style="67" customWidth="1"/>
    <col min="5892" max="5892" width="12.7109375" style="67" customWidth="1"/>
    <col min="5893" max="5893" width="13.42578125" style="67" customWidth="1"/>
    <col min="5894" max="5894" width="8.7109375" style="67" customWidth="1"/>
    <col min="5895" max="5895" width="13.7109375" style="67" customWidth="1"/>
    <col min="5896" max="5896" width="15.7109375" style="67" customWidth="1"/>
    <col min="5897" max="5897" width="19.28515625" style="67" customWidth="1"/>
    <col min="5898" max="5898" width="13.85546875" style="67" customWidth="1"/>
    <col min="5899" max="5899" width="16.140625" style="67" customWidth="1"/>
    <col min="5900" max="5900" width="9.85546875" style="67" customWidth="1"/>
    <col min="5901" max="6144" width="5.7109375" style="67"/>
    <col min="6145" max="6145" width="10.5703125" style="67" customWidth="1"/>
    <col min="6146" max="6146" width="21.140625" style="67" customWidth="1"/>
    <col min="6147" max="6147" width="28.5703125" style="67" customWidth="1"/>
    <col min="6148" max="6148" width="12.7109375" style="67" customWidth="1"/>
    <col min="6149" max="6149" width="13.42578125" style="67" customWidth="1"/>
    <col min="6150" max="6150" width="8.7109375" style="67" customWidth="1"/>
    <col min="6151" max="6151" width="13.7109375" style="67" customWidth="1"/>
    <col min="6152" max="6152" width="15.7109375" style="67" customWidth="1"/>
    <col min="6153" max="6153" width="19.28515625" style="67" customWidth="1"/>
    <col min="6154" max="6154" width="13.85546875" style="67" customWidth="1"/>
    <col min="6155" max="6155" width="16.140625" style="67" customWidth="1"/>
    <col min="6156" max="6156" width="9.85546875" style="67" customWidth="1"/>
    <col min="6157" max="6400" width="5.7109375" style="67"/>
    <col min="6401" max="6401" width="10.5703125" style="67" customWidth="1"/>
    <col min="6402" max="6402" width="21.140625" style="67" customWidth="1"/>
    <col min="6403" max="6403" width="28.5703125" style="67" customWidth="1"/>
    <col min="6404" max="6404" width="12.7109375" style="67" customWidth="1"/>
    <col min="6405" max="6405" width="13.42578125" style="67" customWidth="1"/>
    <col min="6406" max="6406" width="8.7109375" style="67" customWidth="1"/>
    <col min="6407" max="6407" width="13.7109375" style="67" customWidth="1"/>
    <col min="6408" max="6408" width="15.7109375" style="67" customWidth="1"/>
    <col min="6409" max="6409" width="19.28515625" style="67" customWidth="1"/>
    <col min="6410" max="6410" width="13.85546875" style="67" customWidth="1"/>
    <col min="6411" max="6411" width="16.140625" style="67" customWidth="1"/>
    <col min="6412" max="6412" width="9.85546875" style="67" customWidth="1"/>
    <col min="6413" max="6656" width="5.7109375" style="67"/>
    <col min="6657" max="6657" width="10.5703125" style="67" customWidth="1"/>
    <col min="6658" max="6658" width="21.140625" style="67" customWidth="1"/>
    <col min="6659" max="6659" width="28.5703125" style="67" customWidth="1"/>
    <col min="6660" max="6660" width="12.7109375" style="67" customWidth="1"/>
    <col min="6661" max="6661" width="13.42578125" style="67" customWidth="1"/>
    <col min="6662" max="6662" width="8.7109375" style="67" customWidth="1"/>
    <col min="6663" max="6663" width="13.7109375" style="67" customWidth="1"/>
    <col min="6664" max="6664" width="15.7109375" style="67" customWidth="1"/>
    <col min="6665" max="6665" width="19.28515625" style="67" customWidth="1"/>
    <col min="6666" max="6666" width="13.85546875" style="67" customWidth="1"/>
    <col min="6667" max="6667" width="16.140625" style="67" customWidth="1"/>
    <col min="6668" max="6668" width="9.85546875" style="67" customWidth="1"/>
    <col min="6669" max="6912" width="5.7109375" style="67"/>
    <col min="6913" max="6913" width="10.5703125" style="67" customWidth="1"/>
    <col min="6914" max="6914" width="21.140625" style="67" customWidth="1"/>
    <col min="6915" max="6915" width="28.5703125" style="67" customWidth="1"/>
    <col min="6916" max="6916" width="12.7109375" style="67" customWidth="1"/>
    <col min="6917" max="6917" width="13.42578125" style="67" customWidth="1"/>
    <col min="6918" max="6918" width="8.7109375" style="67" customWidth="1"/>
    <col min="6919" max="6919" width="13.7109375" style="67" customWidth="1"/>
    <col min="6920" max="6920" width="15.7109375" style="67" customWidth="1"/>
    <col min="6921" max="6921" width="19.28515625" style="67" customWidth="1"/>
    <col min="6922" max="6922" width="13.85546875" style="67" customWidth="1"/>
    <col min="6923" max="6923" width="16.140625" style="67" customWidth="1"/>
    <col min="6924" max="6924" width="9.85546875" style="67" customWidth="1"/>
    <col min="6925" max="7168" width="5.7109375" style="67"/>
    <col min="7169" max="7169" width="10.5703125" style="67" customWidth="1"/>
    <col min="7170" max="7170" width="21.140625" style="67" customWidth="1"/>
    <col min="7171" max="7171" width="28.5703125" style="67" customWidth="1"/>
    <col min="7172" max="7172" width="12.7109375" style="67" customWidth="1"/>
    <col min="7173" max="7173" width="13.42578125" style="67" customWidth="1"/>
    <col min="7174" max="7174" width="8.7109375" style="67" customWidth="1"/>
    <col min="7175" max="7175" width="13.7109375" style="67" customWidth="1"/>
    <col min="7176" max="7176" width="15.7109375" style="67" customWidth="1"/>
    <col min="7177" max="7177" width="19.28515625" style="67" customWidth="1"/>
    <col min="7178" max="7178" width="13.85546875" style="67" customWidth="1"/>
    <col min="7179" max="7179" width="16.140625" style="67" customWidth="1"/>
    <col min="7180" max="7180" width="9.85546875" style="67" customWidth="1"/>
    <col min="7181" max="7424" width="5.7109375" style="67"/>
    <col min="7425" max="7425" width="10.5703125" style="67" customWidth="1"/>
    <col min="7426" max="7426" width="21.140625" style="67" customWidth="1"/>
    <col min="7427" max="7427" width="28.5703125" style="67" customWidth="1"/>
    <col min="7428" max="7428" width="12.7109375" style="67" customWidth="1"/>
    <col min="7429" max="7429" width="13.42578125" style="67" customWidth="1"/>
    <col min="7430" max="7430" width="8.7109375" style="67" customWidth="1"/>
    <col min="7431" max="7431" width="13.7109375" style="67" customWidth="1"/>
    <col min="7432" max="7432" width="15.7109375" style="67" customWidth="1"/>
    <col min="7433" max="7433" width="19.28515625" style="67" customWidth="1"/>
    <col min="7434" max="7434" width="13.85546875" style="67" customWidth="1"/>
    <col min="7435" max="7435" width="16.140625" style="67" customWidth="1"/>
    <col min="7436" max="7436" width="9.85546875" style="67" customWidth="1"/>
    <col min="7437" max="7680" width="5.7109375" style="67"/>
    <col min="7681" max="7681" width="10.5703125" style="67" customWidth="1"/>
    <col min="7682" max="7682" width="21.140625" style="67" customWidth="1"/>
    <col min="7683" max="7683" width="28.5703125" style="67" customWidth="1"/>
    <col min="7684" max="7684" width="12.7109375" style="67" customWidth="1"/>
    <col min="7685" max="7685" width="13.42578125" style="67" customWidth="1"/>
    <col min="7686" max="7686" width="8.7109375" style="67" customWidth="1"/>
    <col min="7687" max="7687" width="13.7109375" style="67" customWidth="1"/>
    <col min="7688" max="7688" width="15.7109375" style="67" customWidth="1"/>
    <col min="7689" max="7689" width="19.28515625" style="67" customWidth="1"/>
    <col min="7690" max="7690" width="13.85546875" style="67" customWidth="1"/>
    <col min="7691" max="7691" width="16.140625" style="67" customWidth="1"/>
    <col min="7692" max="7692" width="9.85546875" style="67" customWidth="1"/>
    <col min="7693" max="7936" width="5.7109375" style="67"/>
    <col min="7937" max="7937" width="10.5703125" style="67" customWidth="1"/>
    <col min="7938" max="7938" width="21.140625" style="67" customWidth="1"/>
    <col min="7939" max="7939" width="28.5703125" style="67" customWidth="1"/>
    <col min="7940" max="7940" width="12.7109375" style="67" customWidth="1"/>
    <col min="7941" max="7941" width="13.42578125" style="67" customWidth="1"/>
    <col min="7942" max="7942" width="8.7109375" style="67" customWidth="1"/>
    <col min="7943" max="7943" width="13.7109375" style="67" customWidth="1"/>
    <col min="7944" max="7944" width="15.7109375" style="67" customWidth="1"/>
    <col min="7945" max="7945" width="19.28515625" style="67" customWidth="1"/>
    <col min="7946" max="7946" width="13.85546875" style="67" customWidth="1"/>
    <col min="7947" max="7947" width="16.140625" style="67" customWidth="1"/>
    <col min="7948" max="7948" width="9.85546875" style="67" customWidth="1"/>
    <col min="7949" max="8192" width="5.7109375" style="67"/>
    <col min="8193" max="8193" width="10.5703125" style="67" customWidth="1"/>
    <col min="8194" max="8194" width="21.140625" style="67" customWidth="1"/>
    <col min="8195" max="8195" width="28.5703125" style="67" customWidth="1"/>
    <col min="8196" max="8196" width="12.7109375" style="67" customWidth="1"/>
    <col min="8197" max="8197" width="13.42578125" style="67" customWidth="1"/>
    <col min="8198" max="8198" width="8.7109375" style="67" customWidth="1"/>
    <col min="8199" max="8199" width="13.7109375" style="67" customWidth="1"/>
    <col min="8200" max="8200" width="15.7109375" style="67" customWidth="1"/>
    <col min="8201" max="8201" width="19.28515625" style="67" customWidth="1"/>
    <col min="8202" max="8202" width="13.85546875" style="67" customWidth="1"/>
    <col min="8203" max="8203" width="16.140625" style="67" customWidth="1"/>
    <col min="8204" max="8204" width="9.85546875" style="67" customWidth="1"/>
    <col min="8205" max="8448" width="5.7109375" style="67"/>
    <col min="8449" max="8449" width="10.5703125" style="67" customWidth="1"/>
    <col min="8450" max="8450" width="21.140625" style="67" customWidth="1"/>
    <col min="8451" max="8451" width="28.5703125" style="67" customWidth="1"/>
    <col min="8452" max="8452" width="12.7109375" style="67" customWidth="1"/>
    <col min="8453" max="8453" width="13.42578125" style="67" customWidth="1"/>
    <col min="8454" max="8454" width="8.7109375" style="67" customWidth="1"/>
    <col min="8455" max="8455" width="13.7109375" style="67" customWidth="1"/>
    <col min="8456" max="8456" width="15.7109375" style="67" customWidth="1"/>
    <col min="8457" max="8457" width="19.28515625" style="67" customWidth="1"/>
    <col min="8458" max="8458" width="13.85546875" style="67" customWidth="1"/>
    <col min="8459" max="8459" width="16.140625" style="67" customWidth="1"/>
    <col min="8460" max="8460" width="9.85546875" style="67" customWidth="1"/>
    <col min="8461" max="8704" width="5.7109375" style="67"/>
    <col min="8705" max="8705" width="10.5703125" style="67" customWidth="1"/>
    <col min="8706" max="8706" width="21.140625" style="67" customWidth="1"/>
    <col min="8707" max="8707" width="28.5703125" style="67" customWidth="1"/>
    <col min="8708" max="8708" width="12.7109375" style="67" customWidth="1"/>
    <col min="8709" max="8709" width="13.42578125" style="67" customWidth="1"/>
    <col min="8710" max="8710" width="8.7109375" style="67" customWidth="1"/>
    <col min="8711" max="8711" width="13.7109375" style="67" customWidth="1"/>
    <col min="8712" max="8712" width="15.7109375" style="67" customWidth="1"/>
    <col min="8713" max="8713" width="19.28515625" style="67" customWidth="1"/>
    <col min="8714" max="8714" width="13.85546875" style="67" customWidth="1"/>
    <col min="8715" max="8715" width="16.140625" style="67" customWidth="1"/>
    <col min="8716" max="8716" width="9.85546875" style="67" customWidth="1"/>
    <col min="8717" max="8960" width="5.7109375" style="67"/>
    <col min="8961" max="8961" width="10.5703125" style="67" customWidth="1"/>
    <col min="8962" max="8962" width="21.140625" style="67" customWidth="1"/>
    <col min="8963" max="8963" width="28.5703125" style="67" customWidth="1"/>
    <col min="8964" max="8964" width="12.7109375" style="67" customWidth="1"/>
    <col min="8965" max="8965" width="13.42578125" style="67" customWidth="1"/>
    <col min="8966" max="8966" width="8.7109375" style="67" customWidth="1"/>
    <col min="8967" max="8967" width="13.7109375" style="67" customWidth="1"/>
    <col min="8968" max="8968" width="15.7109375" style="67" customWidth="1"/>
    <col min="8969" max="8969" width="19.28515625" style="67" customWidth="1"/>
    <col min="8970" max="8970" width="13.85546875" style="67" customWidth="1"/>
    <col min="8971" max="8971" width="16.140625" style="67" customWidth="1"/>
    <col min="8972" max="8972" width="9.85546875" style="67" customWidth="1"/>
    <col min="8973" max="9216" width="5.7109375" style="67"/>
    <col min="9217" max="9217" width="10.5703125" style="67" customWidth="1"/>
    <col min="9218" max="9218" width="21.140625" style="67" customWidth="1"/>
    <col min="9219" max="9219" width="28.5703125" style="67" customWidth="1"/>
    <col min="9220" max="9220" width="12.7109375" style="67" customWidth="1"/>
    <col min="9221" max="9221" width="13.42578125" style="67" customWidth="1"/>
    <col min="9222" max="9222" width="8.7109375" style="67" customWidth="1"/>
    <col min="9223" max="9223" width="13.7109375" style="67" customWidth="1"/>
    <col min="9224" max="9224" width="15.7109375" style="67" customWidth="1"/>
    <col min="9225" max="9225" width="19.28515625" style="67" customWidth="1"/>
    <col min="9226" max="9226" width="13.85546875" style="67" customWidth="1"/>
    <col min="9227" max="9227" width="16.140625" style="67" customWidth="1"/>
    <col min="9228" max="9228" width="9.85546875" style="67" customWidth="1"/>
    <col min="9229" max="9472" width="5.7109375" style="67"/>
    <col min="9473" max="9473" width="10.5703125" style="67" customWidth="1"/>
    <col min="9474" max="9474" width="21.140625" style="67" customWidth="1"/>
    <col min="9475" max="9475" width="28.5703125" style="67" customWidth="1"/>
    <col min="9476" max="9476" width="12.7109375" style="67" customWidth="1"/>
    <col min="9477" max="9477" width="13.42578125" style="67" customWidth="1"/>
    <col min="9478" max="9478" width="8.7109375" style="67" customWidth="1"/>
    <col min="9479" max="9479" width="13.7109375" style="67" customWidth="1"/>
    <col min="9480" max="9480" width="15.7109375" style="67" customWidth="1"/>
    <col min="9481" max="9481" width="19.28515625" style="67" customWidth="1"/>
    <col min="9482" max="9482" width="13.85546875" style="67" customWidth="1"/>
    <col min="9483" max="9483" width="16.140625" style="67" customWidth="1"/>
    <col min="9484" max="9484" width="9.85546875" style="67" customWidth="1"/>
    <col min="9485" max="9728" width="5.7109375" style="67"/>
    <col min="9729" max="9729" width="10.5703125" style="67" customWidth="1"/>
    <col min="9730" max="9730" width="21.140625" style="67" customWidth="1"/>
    <col min="9731" max="9731" width="28.5703125" style="67" customWidth="1"/>
    <col min="9732" max="9732" width="12.7109375" style="67" customWidth="1"/>
    <col min="9733" max="9733" width="13.42578125" style="67" customWidth="1"/>
    <col min="9734" max="9734" width="8.7109375" style="67" customWidth="1"/>
    <col min="9735" max="9735" width="13.7109375" style="67" customWidth="1"/>
    <col min="9736" max="9736" width="15.7109375" style="67" customWidth="1"/>
    <col min="9737" max="9737" width="19.28515625" style="67" customWidth="1"/>
    <col min="9738" max="9738" width="13.85546875" style="67" customWidth="1"/>
    <col min="9739" max="9739" width="16.140625" style="67" customWidth="1"/>
    <col min="9740" max="9740" width="9.85546875" style="67" customWidth="1"/>
    <col min="9741" max="9984" width="5.7109375" style="67"/>
    <col min="9985" max="9985" width="10.5703125" style="67" customWidth="1"/>
    <col min="9986" max="9986" width="21.140625" style="67" customWidth="1"/>
    <col min="9987" max="9987" width="28.5703125" style="67" customWidth="1"/>
    <col min="9988" max="9988" width="12.7109375" style="67" customWidth="1"/>
    <col min="9989" max="9989" width="13.42578125" style="67" customWidth="1"/>
    <col min="9990" max="9990" width="8.7109375" style="67" customWidth="1"/>
    <col min="9991" max="9991" width="13.7109375" style="67" customWidth="1"/>
    <col min="9992" max="9992" width="15.7109375" style="67" customWidth="1"/>
    <col min="9993" max="9993" width="19.28515625" style="67" customWidth="1"/>
    <col min="9994" max="9994" width="13.85546875" style="67" customWidth="1"/>
    <col min="9995" max="9995" width="16.140625" style="67" customWidth="1"/>
    <col min="9996" max="9996" width="9.85546875" style="67" customWidth="1"/>
    <col min="9997" max="10240" width="5.7109375" style="67"/>
    <col min="10241" max="10241" width="10.5703125" style="67" customWidth="1"/>
    <col min="10242" max="10242" width="21.140625" style="67" customWidth="1"/>
    <col min="10243" max="10243" width="28.5703125" style="67" customWidth="1"/>
    <col min="10244" max="10244" width="12.7109375" style="67" customWidth="1"/>
    <col min="10245" max="10245" width="13.42578125" style="67" customWidth="1"/>
    <col min="10246" max="10246" width="8.7109375" style="67" customWidth="1"/>
    <col min="10247" max="10247" width="13.7109375" style="67" customWidth="1"/>
    <col min="10248" max="10248" width="15.7109375" style="67" customWidth="1"/>
    <col min="10249" max="10249" width="19.28515625" style="67" customWidth="1"/>
    <col min="10250" max="10250" width="13.85546875" style="67" customWidth="1"/>
    <col min="10251" max="10251" width="16.140625" style="67" customWidth="1"/>
    <col min="10252" max="10252" width="9.85546875" style="67" customWidth="1"/>
    <col min="10253" max="10496" width="5.7109375" style="67"/>
    <col min="10497" max="10497" width="10.5703125" style="67" customWidth="1"/>
    <col min="10498" max="10498" width="21.140625" style="67" customWidth="1"/>
    <col min="10499" max="10499" width="28.5703125" style="67" customWidth="1"/>
    <col min="10500" max="10500" width="12.7109375" style="67" customWidth="1"/>
    <col min="10501" max="10501" width="13.42578125" style="67" customWidth="1"/>
    <col min="10502" max="10502" width="8.7109375" style="67" customWidth="1"/>
    <col min="10503" max="10503" width="13.7109375" style="67" customWidth="1"/>
    <col min="10504" max="10504" width="15.7109375" style="67" customWidth="1"/>
    <col min="10505" max="10505" width="19.28515625" style="67" customWidth="1"/>
    <col min="10506" max="10506" width="13.85546875" style="67" customWidth="1"/>
    <col min="10507" max="10507" width="16.140625" style="67" customWidth="1"/>
    <col min="10508" max="10508" width="9.85546875" style="67" customWidth="1"/>
    <col min="10509" max="10752" width="5.7109375" style="67"/>
    <col min="10753" max="10753" width="10.5703125" style="67" customWidth="1"/>
    <col min="10754" max="10754" width="21.140625" style="67" customWidth="1"/>
    <col min="10755" max="10755" width="28.5703125" style="67" customWidth="1"/>
    <col min="10756" max="10756" width="12.7109375" style="67" customWidth="1"/>
    <col min="10757" max="10757" width="13.42578125" style="67" customWidth="1"/>
    <col min="10758" max="10758" width="8.7109375" style="67" customWidth="1"/>
    <col min="10759" max="10759" width="13.7109375" style="67" customWidth="1"/>
    <col min="10760" max="10760" width="15.7109375" style="67" customWidth="1"/>
    <col min="10761" max="10761" width="19.28515625" style="67" customWidth="1"/>
    <col min="10762" max="10762" width="13.85546875" style="67" customWidth="1"/>
    <col min="10763" max="10763" width="16.140625" style="67" customWidth="1"/>
    <col min="10764" max="10764" width="9.85546875" style="67" customWidth="1"/>
    <col min="10765" max="11008" width="5.7109375" style="67"/>
    <col min="11009" max="11009" width="10.5703125" style="67" customWidth="1"/>
    <col min="11010" max="11010" width="21.140625" style="67" customWidth="1"/>
    <col min="11011" max="11011" width="28.5703125" style="67" customWidth="1"/>
    <col min="11012" max="11012" width="12.7109375" style="67" customWidth="1"/>
    <col min="11013" max="11013" width="13.42578125" style="67" customWidth="1"/>
    <col min="11014" max="11014" width="8.7109375" style="67" customWidth="1"/>
    <col min="11015" max="11015" width="13.7109375" style="67" customWidth="1"/>
    <col min="11016" max="11016" width="15.7109375" style="67" customWidth="1"/>
    <col min="11017" max="11017" width="19.28515625" style="67" customWidth="1"/>
    <col min="11018" max="11018" width="13.85546875" style="67" customWidth="1"/>
    <col min="11019" max="11019" width="16.140625" style="67" customWidth="1"/>
    <col min="11020" max="11020" width="9.85546875" style="67" customWidth="1"/>
    <col min="11021" max="11264" width="5.7109375" style="67"/>
    <col min="11265" max="11265" width="10.5703125" style="67" customWidth="1"/>
    <col min="11266" max="11266" width="21.140625" style="67" customWidth="1"/>
    <col min="11267" max="11267" width="28.5703125" style="67" customWidth="1"/>
    <col min="11268" max="11268" width="12.7109375" style="67" customWidth="1"/>
    <col min="11269" max="11269" width="13.42578125" style="67" customWidth="1"/>
    <col min="11270" max="11270" width="8.7109375" style="67" customWidth="1"/>
    <col min="11271" max="11271" width="13.7109375" style="67" customWidth="1"/>
    <col min="11272" max="11272" width="15.7109375" style="67" customWidth="1"/>
    <col min="11273" max="11273" width="19.28515625" style="67" customWidth="1"/>
    <col min="11274" max="11274" width="13.85546875" style="67" customWidth="1"/>
    <col min="11275" max="11275" width="16.140625" style="67" customWidth="1"/>
    <col min="11276" max="11276" width="9.85546875" style="67" customWidth="1"/>
    <col min="11277" max="11520" width="5.7109375" style="67"/>
    <col min="11521" max="11521" width="10.5703125" style="67" customWidth="1"/>
    <col min="11522" max="11522" width="21.140625" style="67" customWidth="1"/>
    <col min="11523" max="11523" width="28.5703125" style="67" customWidth="1"/>
    <col min="11524" max="11524" width="12.7109375" style="67" customWidth="1"/>
    <col min="11525" max="11525" width="13.42578125" style="67" customWidth="1"/>
    <col min="11526" max="11526" width="8.7109375" style="67" customWidth="1"/>
    <col min="11527" max="11527" width="13.7109375" style="67" customWidth="1"/>
    <col min="11528" max="11528" width="15.7109375" style="67" customWidth="1"/>
    <col min="11529" max="11529" width="19.28515625" style="67" customWidth="1"/>
    <col min="11530" max="11530" width="13.85546875" style="67" customWidth="1"/>
    <col min="11531" max="11531" width="16.140625" style="67" customWidth="1"/>
    <col min="11532" max="11532" width="9.85546875" style="67" customWidth="1"/>
    <col min="11533" max="11776" width="5.7109375" style="67"/>
    <col min="11777" max="11777" width="10.5703125" style="67" customWidth="1"/>
    <col min="11778" max="11778" width="21.140625" style="67" customWidth="1"/>
    <col min="11779" max="11779" width="28.5703125" style="67" customWidth="1"/>
    <col min="11780" max="11780" width="12.7109375" style="67" customWidth="1"/>
    <col min="11781" max="11781" width="13.42578125" style="67" customWidth="1"/>
    <col min="11782" max="11782" width="8.7109375" style="67" customWidth="1"/>
    <col min="11783" max="11783" width="13.7109375" style="67" customWidth="1"/>
    <col min="11784" max="11784" width="15.7109375" style="67" customWidth="1"/>
    <col min="11785" max="11785" width="19.28515625" style="67" customWidth="1"/>
    <col min="11786" max="11786" width="13.85546875" style="67" customWidth="1"/>
    <col min="11787" max="11787" width="16.140625" style="67" customWidth="1"/>
    <col min="11788" max="11788" width="9.85546875" style="67" customWidth="1"/>
    <col min="11789" max="12032" width="5.7109375" style="67"/>
    <col min="12033" max="12033" width="10.5703125" style="67" customWidth="1"/>
    <col min="12034" max="12034" width="21.140625" style="67" customWidth="1"/>
    <col min="12035" max="12035" width="28.5703125" style="67" customWidth="1"/>
    <col min="12036" max="12036" width="12.7109375" style="67" customWidth="1"/>
    <col min="12037" max="12037" width="13.42578125" style="67" customWidth="1"/>
    <col min="12038" max="12038" width="8.7109375" style="67" customWidth="1"/>
    <col min="12039" max="12039" width="13.7109375" style="67" customWidth="1"/>
    <col min="12040" max="12040" width="15.7109375" style="67" customWidth="1"/>
    <col min="12041" max="12041" width="19.28515625" style="67" customWidth="1"/>
    <col min="12042" max="12042" width="13.85546875" style="67" customWidth="1"/>
    <col min="12043" max="12043" width="16.140625" style="67" customWidth="1"/>
    <col min="12044" max="12044" width="9.85546875" style="67" customWidth="1"/>
    <col min="12045" max="12288" width="5.7109375" style="67"/>
    <col min="12289" max="12289" width="10.5703125" style="67" customWidth="1"/>
    <col min="12290" max="12290" width="21.140625" style="67" customWidth="1"/>
    <col min="12291" max="12291" width="28.5703125" style="67" customWidth="1"/>
    <col min="12292" max="12292" width="12.7109375" style="67" customWidth="1"/>
    <col min="12293" max="12293" width="13.42578125" style="67" customWidth="1"/>
    <col min="12294" max="12294" width="8.7109375" style="67" customWidth="1"/>
    <col min="12295" max="12295" width="13.7109375" style="67" customWidth="1"/>
    <col min="12296" max="12296" width="15.7109375" style="67" customWidth="1"/>
    <col min="12297" max="12297" width="19.28515625" style="67" customWidth="1"/>
    <col min="12298" max="12298" width="13.85546875" style="67" customWidth="1"/>
    <col min="12299" max="12299" width="16.140625" style="67" customWidth="1"/>
    <col min="12300" max="12300" width="9.85546875" style="67" customWidth="1"/>
    <col min="12301" max="12544" width="5.7109375" style="67"/>
    <col min="12545" max="12545" width="10.5703125" style="67" customWidth="1"/>
    <col min="12546" max="12546" width="21.140625" style="67" customWidth="1"/>
    <col min="12547" max="12547" width="28.5703125" style="67" customWidth="1"/>
    <col min="12548" max="12548" width="12.7109375" style="67" customWidth="1"/>
    <col min="12549" max="12549" width="13.42578125" style="67" customWidth="1"/>
    <col min="12550" max="12550" width="8.7109375" style="67" customWidth="1"/>
    <col min="12551" max="12551" width="13.7109375" style="67" customWidth="1"/>
    <col min="12552" max="12552" width="15.7109375" style="67" customWidth="1"/>
    <col min="12553" max="12553" width="19.28515625" style="67" customWidth="1"/>
    <col min="12554" max="12554" width="13.85546875" style="67" customWidth="1"/>
    <col min="12555" max="12555" width="16.140625" style="67" customWidth="1"/>
    <col min="12556" max="12556" width="9.85546875" style="67" customWidth="1"/>
    <col min="12557" max="12800" width="5.7109375" style="67"/>
    <col min="12801" max="12801" width="10.5703125" style="67" customWidth="1"/>
    <col min="12802" max="12802" width="21.140625" style="67" customWidth="1"/>
    <col min="12803" max="12803" width="28.5703125" style="67" customWidth="1"/>
    <col min="12804" max="12804" width="12.7109375" style="67" customWidth="1"/>
    <col min="12805" max="12805" width="13.42578125" style="67" customWidth="1"/>
    <col min="12806" max="12806" width="8.7109375" style="67" customWidth="1"/>
    <col min="12807" max="12807" width="13.7109375" style="67" customWidth="1"/>
    <col min="12808" max="12808" width="15.7109375" style="67" customWidth="1"/>
    <col min="12809" max="12809" width="19.28515625" style="67" customWidth="1"/>
    <col min="12810" max="12810" width="13.85546875" style="67" customWidth="1"/>
    <col min="12811" max="12811" width="16.140625" style="67" customWidth="1"/>
    <col min="12812" max="12812" width="9.85546875" style="67" customWidth="1"/>
    <col min="12813" max="13056" width="5.7109375" style="67"/>
    <col min="13057" max="13057" width="10.5703125" style="67" customWidth="1"/>
    <col min="13058" max="13058" width="21.140625" style="67" customWidth="1"/>
    <col min="13059" max="13059" width="28.5703125" style="67" customWidth="1"/>
    <col min="13060" max="13060" width="12.7109375" style="67" customWidth="1"/>
    <col min="13061" max="13061" width="13.42578125" style="67" customWidth="1"/>
    <col min="13062" max="13062" width="8.7109375" style="67" customWidth="1"/>
    <col min="13063" max="13063" width="13.7109375" style="67" customWidth="1"/>
    <col min="13064" max="13064" width="15.7109375" style="67" customWidth="1"/>
    <col min="13065" max="13065" width="19.28515625" style="67" customWidth="1"/>
    <col min="13066" max="13066" width="13.85546875" style="67" customWidth="1"/>
    <col min="13067" max="13067" width="16.140625" style="67" customWidth="1"/>
    <col min="13068" max="13068" width="9.85546875" style="67" customWidth="1"/>
    <col min="13069" max="13312" width="5.7109375" style="67"/>
    <col min="13313" max="13313" width="10.5703125" style="67" customWidth="1"/>
    <col min="13314" max="13314" width="21.140625" style="67" customWidth="1"/>
    <col min="13315" max="13315" width="28.5703125" style="67" customWidth="1"/>
    <col min="13316" max="13316" width="12.7109375" style="67" customWidth="1"/>
    <col min="13317" max="13317" width="13.42578125" style="67" customWidth="1"/>
    <col min="13318" max="13318" width="8.7109375" style="67" customWidth="1"/>
    <col min="13319" max="13319" width="13.7109375" style="67" customWidth="1"/>
    <col min="13320" max="13320" width="15.7109375" style="67" customWidth="1"/>
    <col min="13321" max="13321" width="19.28515625" style="67" customWidth="1"/>
    <col min="13322" max="13322" width="13.85546875" style="67" customWidth="1"/>
    <col min="13323" max="13323" width="16.140625" style="67" customWidth="1"/>
    <col min="13324" max="13324" width="9.85546875" style="67" customWidth="1"/>
    <col min="13325" max="13568" width="5.7109375" style="67"/>
    <col min="13569" max="13569" width="10.5703125" style="67" customWidth="1"/>
    <col min="13570" max="13570" width="21.140625" style="67" customWidth="1"/>
    <col min="13571" max="13571" width="28.5703125" style="67" customWidth="1"/>
    <col min="13572" max="13572" width="12.7109375" style="67" customWidth="1"/>
    <col min="13573" max="13573" width="13.42578125" style="67" customWidth="1"/>
    <col min="13574" max="13574" width="8.7109375" style="67" customWidth="1"/>
    <col min="13575" max="13575" width="13.7109375" style="67" customWidth="1"/>
    <col min="13576" max="13576" width="15.7109375" style="67" customWidth="1"/>
    <col min="13577" max="13577" width="19.28515625" style="67" customWidth="1"/>
    <col min="13578" max="13578" width="13.85546875" style="67" customWidth="1"/>
    <col min="13579" max="13579" width="16.140625" style="67" customWidth="1"/>
    <col min="13580" max="13580" width="9.85546875" style="67" customWidth="1"/>
    <col min="13581" max="13824" width="5.7109375" style="67"/>
    <col min="13825" max="13825" width="10.5703125" style="67" customWidth="1"/>
    <col min="13826" max="13826" width="21.140625" style="67" customWidth="1"/>
    <col min="13827" max="13827" width="28.5703125" style="67" customWidth="1"/>
    <col min="13828" max="13828" width="12.7109375" style="67" customWidth="1"/>
    <col min="13829" max="13829" width="13.42578125" style="67" customWidth="1"/>
    <col min="13830" max="13830" width="8.7109375" style="67" customWidth="1"/>
    <col min="13831" max="13831" width="13.7109375" style="67" customWidth="1"/>
    <col min="13832" max="13832" width="15.7109375" style="67" customWidth="1"/>
    <col min="13833" max="13833" width="19.28515625" style="67" customWidth="1"/>
    <col min="13834" max="13834" width="13.85546875" style="67" customWidth="1"/>
    <col min="13835" max="13835" width="16.140625" style="67" customWidth="1"/>
    <col min="13836" max="13836" width="9.85546875" style="67" customWidth="1"/>
    <col min="13837" max="14080" width="5.7109375" style="67"/>
    <col min="14081" max="14081" width="10.5703125" style="67" customWidth="1"/>
    <col min="14082" max="14082" width="21.140625" style="67" customWidth="1"/>
    <col min="14083" max="14083" width="28.5703125" style="67" customWidth="1"/>
    <col min="14084" max="14084" width="12.7109375" style="67" customWidth="1"/>
    <col min="14085" max="14085" width="13.42578125" style="67" customWidth="1"/>
    <col min="14086" max="14086" width="8.7109375" style="67" customWidth="1"/>
    <col min="14087" max="14087" width="13.7109375" style="67" customWidth="1"/>
    <col min="14088" max="14088" width="15.7109375" style="67" customWidth="1"/>
    <col min="14089" max="14089" width="19.28515625" style="67" customWidth="1"/>
    <col min="14090" max="14090" width="13.85546875" style="67" customWidth="1"/>
    <col min="14091" max="14091" width="16.140625" style="67" customWidth="1"/>
    <col min="14092" max="14092" width="9.85546875" style="67" customWidth="1"/>
    <col min="14093" max="14336" width="5.7109375" style="67"/>
    <col min="14337" max="14337" width="10.5703125" style="67" customWidth="1"/>
    <col min="14338" max="14338" width="21.140625" style="67" customWidth="1"/>
    <col min="14339" max="14339" width="28.5703125" style="67" customWidth="1"/>
    <col min="14340" max="14340" width="12.7109375" style="67" customWidth="1"/>
    <col min="14341" max="14341" width="13.42578125" style="67" customWidth="1"/>
    <col min="14342" max="14342" width="8.7109375" style="67" customWidth="1"/>
    <col min="14343" max="14343" width="13.7109375" style="67" customWidth="1"/>
    <col min="14344" max="14344" width="15.7109375" style="67" customWidth="1"/>
    <col min="14345" max="14345" width="19.28515625" style="67" customWidth="1"/>
    <col min="14346" max="14346" width="13.85546875" style="67" customWidth="1"/>
    <col min="14347" max="14347" width="16.140625" style="67" customWidth="1"/>
    <col min="14348" max="14348" width="9.85546875" style="67" customWidth="1"/>
    <col min="14349" max="14592" width="5.7109375" style="67"/>
    <col min="14593" max="14593" width="10.5703125" style="67" customWidth="1"/>
    <col min="14594" max="14594" width="21.140625" style="67" customWidth="1"/>
    <col min="14595" max="14595" width="28.5703125" style="67" customWidth="1"/>
    <col min="14596" max="14596" width="12.7109375" style="67" customWidth="1"/>
    <col min="14597" max="14597" width="13.42578125" style="67" customWidth="1"/>
    <col min="14598" max="14598" width="8.7109375" style="67" customWidth="1"/>
    <col min="14599" max="14599" width="13.7109375" style="67" customWidth="1"/>
    <col min="14600" max="14600" width="15.7109375" style="67" customWidth="1"/>
    <col min="14601" max="14601" width="19.28515625" style="67" customWidth="1"/>
    <col min="14602" max="14602" width="13.85546875" style="67" customWidth="1"/>
    <col min="14603" max="14603" width="16.140625" style="67" customWidth="1"/>
    <col min="14604" max="14604" width="9.85546875" style="67" customWidth="1"/>
    <col min="14605" max="14848" width="5.7109375" style="67"/>
    <col min="14849" max="14849" width="10.5703125" style="67" customWidth="1"/>
    <col min="14850" max="14850" width="21.140625" style="67" customWidth="1"/>
    <col min="14851" max="14851" width="28.5703125" style="67" customWidth="1"/>
    <col min="14852" max="14852" width="12.7109375" style="67" customWidth="1"/>
    <col min="14853" max="14853" width="13.42578125" style="67" customWidth="1"/>
    <col min="14854" max="14854" width="8.7109375" style="67" customWidth="1"/>
    <col min="14855" max="14855" width="13.7109375" style="67" customWidth="1"/>
    <col min="14856" max="14856" width="15.7109375" style="67" customWidth="1"/>
    <col min="14857" max="14857" width="19.28515625" style="67" customWidth="1"/>
    <col min="14858" max="14858" width="13.85546875" style="67" customWidth="1"/>
    <col min="14859" max="14859" width="16.140625" style="67" customWidth="1"/>
    <col min="14860" max="14860" width="9.85546875" style="67" customWidth="1"/>
    <col min="14861" max="15104" width="5.7109375" style="67"/>
    <col min="15105" max="15105" width="10.5703125" style="67" customWidth="1"/>
    <col min="15106" max="15106" width="21.140625" style="67" customWidth="1"/>
    <col min="15107" max="15107" width="28.5703125" style="67" customWidth="1"/>
    <col min="15108" max="15108" width="12.7109375" style="67" customWidth="1"/>
    <col min="15109" max="15109" width="13.42578125" style="67" customWidth="1"/>
    <col min="15110" max="15110" width="8.7109375" style="67" customWidth="1"/>
    <col min="15111" max="15111" width="13.7109375" style="67" customWidth="1"/>
    <col min="15112" max="15112" width="15.7109375" style="67" customWidth="1"/>
    <col min="15113" max="15113" width="19.28515625" style="67" customWidth="1"/>
    <col min="15114" max="15114" width="13.85546875" style="67" customWidth="1"/>
    <col min="15115" max="15115" width="16.140625" style="67" customWidth="1"/>
    <col min="15116" max="15116" width="9.85546875" style="67" customWidth="1"/>
    <col min="15117" max="15360" width="5.7109375" style="67"/>
    <col min="15361" max="15361" width="10.5703125" style="67" customWidth="1"/>
    <col min="15362" max="15362" width="21.140625" style="67" customWidth="1"/>
    <col min="15363" max="15363" width="28.5703125" style="67" customWidth="1"/>
    <col min="15364" max="15364" width="12.7109375" style="67" customWidth="1"/>
    <col min="15365" max="15365" width="13.42578125" style="67" customWidth="1"/>
    <col min="15366" max="15366" width="8.7109375" style="67" customWidth="1"/>
    <col min="15367" max="15367" width="13.7109375" style="67" customWidth="1"/>
    <col min="15368" max="15368" width="15.7109375" style="67" customWidth="1"/>
    <col min="15369" max="15369" width="19.28515625" style="67" customWidth="1"/>
    <col min="15370" max="15370" width="13.85546875" style="67" customWidth="1"/>
    <col min="15371" max="15371" width="16.140625" style="67" customWidth="1"/>
    <col min="15372" max="15372" width="9.85546875" style="67" customWidth="1"/>
    <col min="15373" max="15616" width="5.7109375" style="67"/>
    <col min="15617" max="15617" width="10.5703125" style="67" customWidth="1"/>
    <col min="15618" max="15618" width="21.140625" style="67" customWidth="1"/>
    <col min="15619" max="15619" width="28.5703125" style="67" customWidth="1"/>
    <col min="15620" max="15620" width="12.7109375" style="67" customWidth="1"/>
    <col min="15621" max="15621" width="13.42578125" style="67" customWidth="1"/>
    <col min="15622" max="15622" width="8.7109375" style="67" customWidth="1"/>
    <col min="15623" max="15623" width="13.7109375" style="67" customWidth="1"/>
    <col min="15624" max="15624" width="15.7109375" style="67" customWidth="1"/>
    <col min="15625" max="15625" width="19.28515625" style="67" customWidth="1"/>
    <col min="15626" max="15626" width="13.85546875" style="67" customWidth="1"/>
    <col min="15627" max="15627" width="16.140625" style="67" customWidth="1"/>
    <col min="15628" max="15628" width="9.85546875" style="67" customWidth="1"/>
    <col min="15629" max="15872" width="5.7109375" style="67"/>
    <col min="15873" max="15873" width="10.5703125" style="67" customWidth="1"/>
    <col min="15874" max="15874" width="21.140625" style="67" customWidth="1"/>
    <col min="15875" max="15875" width="28.5703125" style="67" customWidth="1"/>
    <col min="15876" max="15876" width="12.7109375" style="67" customWidth="1"/>
    <col min="15877" max="15877" width="13.42578125" style="67" customWidth="1"/>
    <col min="15878" max="15878" width="8.7109375" style="67" customWidth="1"/>
    <col min="15879" max="15879" width="13.7109375" style="67" customWidth="1"/>
    <col min="15880" max="15880" width="15.7109375" style="67" customWidth="1"/>
    <col min="15881" max="15881" width="19.28515625" style="67" customWidth="1"/>
    <col min="15882" max="15882" width="13.85546875" style="67" customWidth="1"/>
    <col min="15883" max="15883" width="16.140625" style="67" customWidth="1"/>
    <col min="15884" max="15884" width="9.85546875" style="67" customWidth="1"/>
    <col min="15885" max="16128" width="5.7109375" style="67"/>
    <col min="16129" max="16129" width="10.5703125" style="67" customWidth="1"/>
    <col min="16130" max="16130" width="21.140625" style="67" customWidth="1"/>
    <col min="16131" max="16131" width="28.5703125" style="67" customWidth="1"/>
    <col min="16132" max="16132" width="12.7109375" style="67" customWidth="1"/>
    <col min="16133" max="16133" width="13.42578125" style="67" customWidth="1"/>
    <col min="16134" max="16134" width="8.7109375" style="67" customWidth="1"/>
    <col min="16135" max="16135" width="13.7109375" style="67" customWidth="1"/>
    <col min="16136" max="16136" width="15.7109375" style="67" customWidth="1"/>
    <col min="16137" max="16137" width="19.28515625" style="67" customWidth="1"/>
    <col min="16138" max="16138" width="13.85546875" style="67" customWidth="1"/>
    <col min="16139" max="16139" width="16.140625" style="67" customWidth="1"/>
    <col min="16140" max="16140" width="9.85546875" style="67" customWidth="1"/>
    <col min="16141" max="16384" width="5.7109375" style="67"/>
  </cols>
  <sheetData>
    <row r="1" spans="1:256" ht="21.6" customHeight="1" thickBot="1">
      <c r="A1" s="11" t="s">
        <v>145</v>
      </c>
      <c r="B1" s="68"/>
      <c r="C1" s="68"/>
      <c r="D1" s="69"/>
      <c r="E1" s="69"/>
      <c r="F1" s="69"/>
      <c r="G1" s="69"/>
      <c r="H1" s="70" t="s">
        <v>0</v>
      </c>
      <c r="I1" s="918" t="s">
        <v>9</v>
      </c>
      <c r="J1" s="919"/>
      <c r="K1"/>
      <c r="L1"/>
    </row>
    <row r="2" spans="1:256" ht="20.100000000000001" customHeight="1" thickBot="1">
      <c r="A2" s="17"/>
      <c r="B2" s="71"/>
      <c r="C2" s="71"/>
      <c r="D2" s="71"/>
      <c r="E2" s="71"/>
      <c r="F2" s="71"/>
      <c r="G2" s="71"/>
      <c r="H2" s="340" t="s">
        <v>398</v>
      </c>
      <c r="I2" s="920" t="s">
        <v>717</v>
      </c>
      <c r="J2" s="921"/>
      <c r="K2"/>
      <c r="L2"/>
    </row>
    <row r="3" spans="1:256" ht="51" customHeight="1" thickBot="1">
      <c r="A3" s="72" t="s">
        <v>1</v>
      </c>
      <c r="B3" s="73" t="s">
        <v>126</v>
      </c>
      <c r="C3" s="72" t="s">
        <v>13</v>
      </c>
      <c r="D3" s="72" t="s">
        <v>3</v>
      </c>
      <c r="E3" s="74" t="s">
        <v>146</v>
      </c>
      <c r="F3" s="74" t="s">
        <v>127</v>
      </c>
      <c r="G3" s="75" t="s">
        <v>147</v>
      </c>
      <c r="H3" s="75" t="s">
        <v>148</v>
      </c>
      <c r="I3" s="75" t="s">
        <v>149</v>
      </c>
      <c r="J3" s="150" t="s">
        <v>150</v>
      </c>
      <c r="K3" s="67"/>
      <c r="L3" s="67"/>
      <c r="IU3"/>
      <c r="IV3"/>
    </row>
    <row r="4" spans="1:256" s="66" customFormat="1" ht="13.15" customHeight="1">
      <c r="A4" s="519" t="s">
        <v>424</v>
      </c>
      <c r="B4" s="254" t="s">
        <v>823</v>
      </c>
      <c r="C4" s="254" t="s">
        <v>22</v>
      </c>
      <c r="D4" s="254" t="s">
        <v>11</v>
      </c>
      <c r="E4" s="520" t="s">
        <v>824</v>
      </c>
      <c r="F4" s="254" t="s">
        <v>825</v>
      </c>
      <c r="G4" s="550">
        <v>444</v>
      </c>
      <c r="H4" s="254"/>
      <c r="I4" s="551" t="s">
        <v>869</v>
      </c>
      <c r="J4" s="552" t="s">
        <v>83</v>
      </c>
    </row>
    <row r="5" spans="1:256" s="66" customFormat="1" ht="13.15" customHeight="1">
      <c r="A5" s="553" t="s">
        <v>424</v>
      </c>
      <c r="B5" s="554" t="s">
        <v>826</v>
      </c>
      <c r="C5" s="554" t="s">
        <v>22</v>
      </c>
      <c r="D5" s="554" t="s">
        <v>11</v>
      </c>
      <c r="E5" s="555" t="s">
        <v>870</v>
      </c>
      <c r="F5" s="554" t="s">
        <v>825</v>
      </c>
      <c r="G5" s="556" t="s">
        <v>871</v>
      </c>
      <c r="H5" s="556" t="s">
        <v>871</v>
      </c>
      <c r="I5" s="556" t="s">
        <v>872</v>
      </c>
      <c r="J5" s="557" t="s">
        <v>84</v>
      </c>
    </row>
    <row r="6" spans="1:256" s="66" customFormat="1" ht="13.15" customHeight="1">
      <c r="A6" s="553" t="s">
        <v>424</v>
      </c>
      <c r="B6" s="554" t="s">
        <v>826</v>
      </c>
      <c r="C6" s="554" t="s">
        <v>22</v>
      </c>
      <c r="D6" s="554" t="s">
        <v>11</v>
      </c>
      <c r="E6" s="555" t="s">
        <v>873</v>
      </c>
      <c r="F6" s="554" t="s">
        <v>825</v>
      </c>
      <c r="G6" s="556" t="s">
        <v>871</v>
      </c>
      <c r="H6" s="556" t="s">
        <v>871</v>
      </c>
      <c r="I6" s="556" t="s">
        <v>872</v>
      </c>
      <c r="J6" s="557" t="s">
        <v>84</v>
      </c>
    </row>
    <row r="7" spans="1:256" s="66" customFormat="1" ht="13.15" customHeight="1">
      <c r="A7" s="553" t="s">
        <v>424</v>
      </c>
      <c r="B7" s="554" t="s">
        <v>826</v>
      </c>
      <c r="C7" s="554" t="s">
        <v>22</v>
      </c>
      <c r="D7" s="554" t="s">
        <v>11</v>
      </c>
      <c r="E7" s="555" t="s">
        <v>874</v>
      </c>
      <c r="F7" s="554" t="s">
        <v>825</v>
      </c>
      <c r="G7" s="556" t="s">
        <v>871</v>
      </c>
      <c r="H7" s="556" t="s">
        <v>871</v>
      </c>
      <c r="I7" s="556" t="s">
        <v>872</v>
      </c>
      <c r="J7" s="557" t="s">
        <v>84</v>
      </c>
    </row>
    <row r="8" spans="1:256" s="66" customFormat="1" ht="13.15" customHeight="1">
      <c r="A8" s="528" t="s">
        <v>424</v>
      </c>
      <c r="B8" s="268" t="s">
        <v>826</v>
      </c>
      <c r="C8" s="268" t="s">
        <v>22</v>
      </c>
      <c r="D8" s="268" t="s">
        <v>11</v>
      </c>
      <c r="E8" s="537" t="s">
        <v>827</v>
      </c>
      <c r="F8" s="268" t="s">
        <v>825</v>
      </c>
      <c r="G8" s="558">
        <v>3826</v>
      </c>
      <c r="H8" s="558">
        <v>14</v>
      </c>
      <c r="I8" s="559" t="s">
        <v>875</v>
      </c>
      <c r="J8" s="560" t="s">
        <v>83</v>
      </c>
    </row>
    <row r="9" spans="1:256" ht="13.15" customHeight="1">
      <c r="A9" s="553" t="s">
        <v>424</v>
      </c>
      <c r="B9" s="554" t="s">
        <v>826</v>
      </c>
      <c r="C9" s="554" t="s">
        <v>22</v>
      </c>
      <c r="D9" s="554" t="s">
        <v>11</v>
      </c>
      <c r="E9" s="555" t="s">
        <v>876</v>
      </c>
      <c r="F9" s="554" t="s">
        <v>825</v>
      </c>
      <c r="G9" s="556" t="s">
        <v>877</v>
      </c>
      <c r="H9" s="556" t="s">
        <v>878</v>
      </c>
      <c r="I9" s="556" t="s">
        <v>872</v>
      </c>
      <c r="J9" s="557" t="s">
        <v>84</v>
      </c>
      <c r="K9" s="67"/>
      <c r="L9" s="67"/>
      <c r="IU9"/>
      <c r="IV9"/>
    </row>
    <row r="10" spans="1:256" ht="13.15" customHeight="1">
      <c r="A10" s="553" t="s">
        <v>424</v>
      </c>
      <c r="B10" s="554" t="s">
        <v>879</v>
      </c>
      <c r="C10" s="554" t="s">
        <v>22</v>
      </c>
      <c r="D10" s="554" t="s">
        <v>11</v>
      </c>
      <c r="E10" s="555" t="s">
        <v>880</v>
      </c>
      <c r="F10" s="554" t="s">
        <v>576</v>
      </c>
      <c r="G10" s="556" t="s">
        <v>871</v>
      </c>
      <c r="H10" s="556" t="s">
        <v>871</v>
      </c>
      <c r="I10" s="561">
        <v>0</v>
      </c>
      <c r="J10" s="557" t="s">
        <v>84</v>
      </c>
      <c r="K10" s="67"/>
      <c r="L10" s="67"/>
      <c r="IU10"/>
      <c r="IV10"/>
    </row>
    <row r="11" spans="1:256" ht="13.15" customHeight="1">
      <c r="A11" s="553" t="s">
        <v>424</v>
      </c>
      <c r="B11" s="554" t="s">
        <v>881</v>
      </c>
      <c r="C11" s="554" t="s">
        <v>22</v>
      </c>
      <c r="D11" s="554" t="s">
        <v>11</v>
      </c>
      <c r="E11" s="555" t="s">
        <v>880</v>
      </c>
      <c r="F11" s="554" t="s">
        <v>576</v>
      </c>
      <c r="G11" s="556" t="s">
        <v>878</v>
      </c>
      <c r="H11" s="556" t="s">
        <v>871</v>
      </c>
      <c r="I11" s="561">
        <v>0</v>
      </c>
      <c r="J11" s="557" t="s">
        <v>84</v>
      </c>
      <c r="K11" s="67"/>
      <c r="L11" s="67"/>
      <c r="IU11"/>
      <c r="IV11"/>
    </row>
    <row r="12" spans="1:256" ht="13.15" customHeight="1">
      <c r="A12" s="528" t="s">
        <v>424</v>
      </c>
      <c r="B12" s="268" t="s">
        <v>151</v>
      </c>
      <c r="C12" s="268" t="s">
        <v>22</v>
      </c>
      <c r="D12" s="268" t="s">
        <v>11</v>
      </c>
      <c r="E12" s="240" t="s">
        <v>828</v>
      </c>
      <c r="F12" s="268" t="s">
        <v>825</v>
      </c>
      <c r="G12" s="559" t="s">
        <v>882</v>
      </c>
      <c r="H12" s="559" t="s">
        <v>883</v>
      </c>
      <c r="I12" s="558">
        <v>22</v>
      </c>
      <c r="J12" s="560" t="s">
        <v>83</v>
      </c>
      <c r="K12" s="67"/>
      <c r="L12" s="67"/>
      <c r="IU12"/>
      <c r="IV12"/>
    </row>
    <row r="13" spans="1:256" ht="13.15" customHeight="1">
      <c r="A13" s="528" t="s">
        <v>424</v>
      </c>
      <c r="B13" s="268" t="s">
        <v>151</v>
      </c>
      <c r="C13" s="268" t="s">
        <v>22</v>
      </c>
      <c r="D13" s="268" t="s">
        <v>11</v>
      </c>
      <c r="E13" s="240" t="s">
        <v>829</v>
      </c>
      <c r="F13" s="268" t="s">
        <v>825</v>
      </c>
      <c r="G13" s="559" t="s">
        <v>884</v>
      </c>
      <c r="H13" s="559" t="s">
        <v>869</v>
      </c>
      <c r="I13" s="558">
        <v>50</v>
      </c>
      <c r="J13" s="560" t="s">
        <v>83</v>
      </c>
      <c r="K13" s="67"/>
      <c r="L13" s="67"/>
      <c r="IU13"/>
      <c r="IV13"/>
    </row>
    <row r="14" spans="1:256" ht="13.15" customHeight="1">
      <c r="A14" s="528" t="s">
        <v>424</v>
      </c>
      <c r="B14" s="268" t="s">
        <v>724</v>
      </c>
      <c r="C14" s="268" t="s">
        <v>22</v>
      </c>
      <c r="D14" s="268" t="s">
        <v>11</v>
      </c>
      <c r="E14" s="240" t="s">
        <v>824</v>
      </c>
      <c r="F14" s="268" t="s">
        <v>576</v>
      </c>
      <c r="G14" s="559" t="s">
        <v>885</v>
      </c>
      <c r="H14" s="559" t="s">
        <v>871</v>
      </c>
      <c r="I14" s="558">
        <v>62</v>
      </c>
      <c r="J14" s="560" t="s">
        <v>83</v>
      </c>
      <c r="K14" s="67"/>
      <c r="L14" s="67"/>
      <c r="IU14"/>
      <c r="IV14"/>
    </row>
    <row r="15" spans="1:256" ht="13.15" customHeight="1">
      <c r="A15" s="553" t="s">
        <v>424</v>
      </c>
      <c r="B15" s="554" t="s">
        <v>886</v>
      </c>
      <c r="C15" s="554" t="s">
        <v>22</v>
      </c>
      <c r="D15" s="554" t="s">
        <v>11</v>
      </c>
      <c r="E15" s="555" t="s">
        <v>880</v>
      </c>
      <c r="F15" s="554" t="s">
        <v>576</v>
      </c>
      <c r="G15" s="556" t="s">
        <v>887</v>
      </c>
      <c r="H15" s="556" t="s">
        <v>871</v>
      </c>
      <c r="I15" s="561">
        <v>0</v>
      </c>
      <c r="J15" s="557" t="s">
        <v>84</v>
      </c>
      <c r="K15" s="67"/>
      <c r="L15" s="67"/>
      <c r="IU15"/>
      <c r="IV15"/>
    </row>
    <row r="16" spans="1:256" ht="13.15" customHeight="1">
      <c r="A16" s="553" t="s">
        <v>424</v>
      </c>
      <c r="B16" s="554" t="s">
        <v>723</v>
      </c>
      <c r="C16" s="554" t="s">
        <v>22</v>
      </c>
      <c r="D16" s="554" t="s">
        <v>11</v>
      </c>
      <c r="E16" s="555" t="s">
        <v>824</v>
      </c>
      <c r="F16" s="554" t="s">
        <v>576</v>
      </c>
      <c r="G16" s="556" t="s">
        <v>888</v>
      </c>
      <c r="H16" s="556" t="s">
        <v>871</v>
      </c>
      <c r="I16" s="561">
        <v>10</v>
      </c>
      <c r="J16" s="557" t="s">
        <v>84</v>
      </c>
      <c r="K16" s="67"/>
      <c r="L16" s="67"/>
      <c r="IU16"/>
      <c r="IV16"/>
    </row>
    <row r="17" spans="1:256" ht="13.15" customHeight="1">
      <c r="A17" s="528" t="s">
        <v>424</v>
      </c>
      <c r="B17" s="268" t="s">
        <v>830</v>
      </c>
      <c r="C17" s="268" t="s">
        <v>22</v>
      </c>
      <c r="D17" s="268" t="s">
        <v>11</v>
      </c>
      <c r="E17" s="240" t="s">
        <v>824</v>
      </c>
      <c r="F17" s="268" t="s">
        <v>576</v>
      </c>
      <c r="G17" s="559" t="s">
        <v>889</v>
      </c>
      <c r="H17" s="559" t="s">
        <v>890</v>
      </c>
      <c r="I17" s="558">
        <v>78</v>
      </c>
      <c r="J17" s="560" t="s">
        <v>83</v>
      </c>
      <c r="K17" s="67"/>
      <c r="L17" s="67"/>
      <c r="IU17"/>
      <c r="IV17"/>
    </row>
    <row r="18" spans="1:256" ht="13.15" customHeight="1">
      <c r="A18" s="553" t="s">
        <v>424</v>
      </c>
      <c r="B18" s="554" t="s">
        <v>726</v>
      </c>
      <c r="C18" s="554" t="s">
        <v>22</v>
      </c>
      <c r="D18" s="554" t="s">
        <v>11</v>
      </c>
      <c r="E18" s="555" t="s">
        <v>824</v>
      </c>
      <c r="F18" s="554" t="s">
        <v>576</v>
      </c>
      <c r="G18" s="556" t="s">
        <v>891</v>
      </c>
      <c r="H18" s="556" t="s">
        <v>871</v>
      </c>
      <c r="I18" s="561">
        <v>36</v>
      </c>
      <c r="J18" s="557" t="s">
        <v>84</v>
      </c>
      <c r="K18" s="67"/>
      <c r="L18" s="67"/>
      <c r="IU18"/>
      <c r="IV18"/>
    </row>
    <row r="19" spans="1:256" ht="14.25" customHeight="1">
      <c r="A19" s="553" t="s">
        <v>424</v>
      </c>
      <c r="B19" s="554" t="s">
        <v>732</v>
      </c>
      <c r="C19" s="554" t="s">
        <v>22</v>
      </c>
      <c r="D19" s="554" t="s">
        <v>11</v>
      </c>
      <c r="E19" s="562" t="s">
        <v>892</v>
      </c>
      <c r="F19" s="556" t="s">
        <v>825</v>
      </c>
      <c r="G19" s="556" t="s">
        <v>871</v>
      </c>
      <c r="H19" s="556" t="s">
        <v>871</v>
      </c>
      <c r="I19" s="556" t="s">
        <v>872</v>
      </c>
      <c r="J19" s="557" t="s">
        <v>84</v>
      </c>
    </row>
    <row r="20" spans="1:256" ht="14.25" customHeight="1">
      <c r="A20" s="528" t="s">
        <v>424</v>
      </c>
      <c r="B20" s="268" t="s">
        <v>732</v>
      </c>
      <c r="C20" s="268" t="s">
        <v>22</v>
      </c>
      <c r="D20" s="268" t="s">
        <v>11</v>
      </c>
      <c r="E20" s="240" t="s">
        <v>831</v>
      </c>
      <c r="F20" s="268" t="s">
        <v>825</v>
      </c>
      <c r="G20" s="559" t="s">
        <v>893</v>
      </c>
      <c r="H20" s="559" t="s">
        <v>894</v>
      </c>
      <c r="I20" s="559" t="s">
        <v>156</v>
      </c>
      <c r="J20" s="560" t="s">
        <v>83</v>
      </c>
    </row>
    <row r="21" spans="1:256" ht="14.25" customHeight="1">
      <c r="A21" s="553" t="s">
        <v>424</v>
      </c>
      <c r="B21" s="554" t="s">
        <v>895</v>
      </c>
      <c r="C21" s="554" t="s">
        <v>22</v>
      </c>
      <c r="D21" s="554" t="s">
        <v>11</v>
      </c>
      <c r="E21" s="555" t="s">
        <v>824</v>
      </c>
      <c r="F21" s="554" t="s">
        <v>576</v>
      </c>
      <c r="G21" s="556" t="s">
        <v>875</v>
      </c>
      <c r="H21" s="556" t="s">
        <v>871</v>
      </c>
      <c r="I21" s="556" t="s">
        <v>896</v>
      </c>
      <c r="J21" s="557" t="s">
        <v>84</v>
      </c>
    </row>
    <row r="22" spans="1:256" ht="14.25" customHeight="1">
      <c r="A22" s="553" t="s">
        <v>424</v>
      </c>
      <c r="B22" s="554" t="s">
        <v>897</v>
      </c>
      <c r="C22" s="554" t="s">
        <v>22</v>
      </c>
      <c r="D22" s="554" t="s">
        <v>11</v>
      </c>
      <c r="E22" s="555" t="s">
        <v>880</v>
      </c>
      <c r="F22" s="554" t="s">
        <v>576</v>
      </c>
      <c r="G22" s="556" t="s">
        <v>871</v>
      </c>
      <c r="H22" s="556" t="s">
        <v>871</v>
      </c>
      <c r="I22" s="556" t="s">
        <v>872</v>
      </c>
      <c r="J22" s="557" t="s">
        <v>84</v>
      </c>
    </row>
    <row r="23" spans="1:256" ht="14.25" customHeight="1">
      <c r="A23" s="553" t="s">
        <v>424</v>
      </c>
      <c r="B23" s="554" t="s">
        <v>898</v>
      </c>
      <c r="C23" s="554" t="s">
        <v>22</v>
      </c>
      <c r="D23" s="554" t="s">
        <v>11</v>
      </c>
      <c r="E23" s="555" t="s">
        <v>824</v>
      </c>
      <c r="F23" s="554" t="s">
        <v>825</v>
      </c>
      <c r="G23" s="556" t="s">
        <v>899</v>
      </c>
      <c r="H23" s="556" t="s">
        <v>871</v>
      </c>
      <c r="I23" s="556" t="s">
        <v>900</v>
      </c>
      <c r="J23" s="557" t="s">
        <v>84</v>
      </c>
    </row>
    <row r="24" spans="1:256" ht="14.25" customHeight="1">
      <c r="A24" s="528" t="s">
        <v>424</v>
      </c>
      <c r="B24" s="268" t="s">
        <v>136</v>
      </c>
      <c r="C24" s="268" t="s">
        <v>22</v>
      </c>
      <c r="D24" s="268" t="s">
        <v>11</v>
      </c>
      <c r="E24" s="240" t="s">
        <v>832</v>
      </c>
      <c r="F24" s="268" t="s">
        <v>825</v>
      </c>
      <c r="G24" s="559" t="s">
        <v>901</v>
      </c>
      <c r="H24" s="559" t="s">
        <v>902</v>
      </c>
      <c r="I24" s="559" t="s">
        <v>903</v>
      </c>
      <c r="J24" s="560" t="s">
        <v>83</v>
      </c>
    </row>
    <row r="25" spans="1:256" ht="14.25" customHeight="1">
      <c r="A25" s="528" t="s">
        <v>424</v>
      </c>
      <c r="B25" s="268" t="s">
        <v>833</v>
      </c>
      <c r="C25" s="268" t="s">
        <v>22</v>
      </c>
      <c r="D25" s="268" t="s">
        <v>11</v>
      </c>
      <c r="E25" s="240" t="s">
        <v>824</v>
      </c>
      <c r="F25" s="268" t="s">
        <v>576</v>
      </c>
      <c r="G25" s="559" t="s">
        <v>904</v>
      </c>
      <c r="H25" s="559" t="s">
        <v>887</v>
      </c>
      <c r="I25" s="559" t="s">
        <v>887</v>
      </c>
      <c r="J25" s="560" t="s">
        <v>83</v>
      </c>
    </row>
    <row r="26" spans="1:256" ht="14.25" customHeight="1">
      <c r="A26" s="553" t="s">
        <v>424</v>
      </c>
      <c r="B26" s="563" t="s">
        <v>905</v>
      </c>
      <c r="C26" s="564" t="s">
        <v>26</v>
      </c>
      <c r="D26" s="563" t="s">
        <v>11</v>
      </c>
      <c r="E26" s="565" t="s">
        <v>906</v>
      </c>
      <c r="F26" s="563" t="s">
        <v>576</v>
      </c>
      <c r="G26" s="563" t="s">
        <v>871</v>
      </c>
      <c r="H26" s="556" t="s">
        <v>871</v>
      </c>
      <c r="I26" s="556" t="s">
        <v>872</v>
      </c>
      <c r="J26" s="557" t="s">
        <v>84</v>
      </c>
    </row>
    <row r="27" spans="1:256" ht="14.25" customHeight="1">
      <c r="A27" s="553" t="s">
        <v>424</v>
      </c>
      <c r="B27" s="563" t="s">
        <v>836</v>
      </c>
      <c r="C27" s="564" t="s">
        <v>26</v>
      </c>
      <c r="D27" s="563" t="s">
        <v>11</v>
      </c>
      <c r="E27" s="565" t="s">
        <v>907</v>
      </c>
      <c r="F27" s="563" t="s">
        <v>576</v>
      </c>
      <c r="G27" s="563" t="s">
        <v>871</v>
      </c>
      <c r="H27" s="556" t="s">
        <v>871</v>
      </c>
      <c r="I27" s="556" t="s">
        <v>872</v>
      </c>
      <c r="J27" s="557" t="s">
        <v>84</v>
      </c>
    </row>
    <row r="28" spans="1:256" ht="14.25" customHeight="1">
      <c r="A28" s="553" t="s">
        <v>424</v>
      </c>
      <c r="B28" s="563" t="s">
        <v>908</v>
      </c>
      <c r="C28" s="564" t="s">
        <v>26</v>
      </c>
      <c r="D28" s="563" t="s">
        <v>11</v>
      </c>
      <c r="E28" s="565" t="s">
        <v>909</v>
      </c>
      <c r="F28" s="563" t="s">
        <v>825</v>
      </c>
      <c r="G28" s="563" t="s">
        <v>871</v>
      </c>
      <c r="H28" s="556"/>
      <c r="I28" s="556" t="s">
        <v>872</v>
      </c>
      <c r="J28" s="557" t="s">
        <v>84</v>
      </c>
    </row>
    <row r="29" spans="1:256" ht="14.25" customHeight="1">
      <c r="A29" s="553" t="s">
        <v>424</v>
      </c>
      <c r="B29" s="563" t="s">
        <v>910</v>
      </c>
      <c r="C29" s="564" t="s">
        <v>26</v>
      </c>
      <c r="D29" s="563" t="s">
        <v>11</v>
      </c>
      <c r="E29" s="565" t="s">
        <v>909</v>
      </c>
      <c r="F29" s="563" t="s">
        <v>825</v>
      </c>
      <c r="G29" s="563" t="s">
        <v>871</v>
      </c>
      <c r="H29" s="556" t="s">
        <v>871</v>
      </c>
      <c r="I29" s="556" t="s">
        <v>872</v>
      </c>
      <c r="J29" s="557" t="s">
        <v>84</v>
      </c>
    </row>
    <row r="30" spans="1:256" ht="14.25" customHeight="1">
      <c r="A30" s="553" t="s">
        <v>424</v>
      </c>
      <c r="B30" s="563" t="s">
        <v>911</v>
      </c>
      <c r="C30" s="564" t="s">
        <v>26</v>
      </c>
      <c r="D30" s="563" t="s">
        <v>11</v>
      </c>
      <c r="E30" s="565" t="s">
        <v>909</v>
      </c>
      <c r="F30" s="563" t="s">
        <v>576</v>
      </c>
      <c r="G30" s="563" t="s">
        <v>871</v>
      </c>
      <c r="H30" s="556" t="s">
        <v>871</v>
      </c>
      <c r="I30" s="556" t="s">
        <v>872</v>
      </c>
      <c r="J30" s="557" t="s">
        <v>84</v>
      </c>
    </row>
    <row r="31" spans="1:256" ht="14.25" customHeight="1">
      <c r="A31" s="553" t="s">
        <v>424</v>
      </c>
      <c r="B31" s="563" t="s">
        <v>912</v>
      </c>
      <c r="C31" s="564" t="s">
        <v>26</v>
      </c>
      <c r="D31" s="563" t="s">
        <v>11</v>
      </c>
      <c r="E31" s="565" t="s">
        <v>909</v>
      </c>
      <c r="F31" s="563" t="s">
        <v>576</v>
      </c>
      <c r="G31" s="563" t="s">
        <v>871</v>
      </c>
      <c r="H31" s="556" t="s">
        <v>871</v>
      </c>
      <c r="I31" s="556" t="s">
        <v>872</v>
      </c>
      <c r="J31" s="557" t="s">
        <v>84</v>
      </c>
    </row>
    <row r="32" spans="1:256" ht="14.25" customHeight="1">
      <c r="A32" s="553" t="s">
        <v>424</v>
      </c>
      <c r="B32" s="563" t="s">
        <v>913</v>
      </c>
      <c r="C32" s="564" t="s">
        <v>26</v>
      </c>
      <c r="D32" s="563" t="s">
        <v>11</v>
      </c>
      <c r="E32" s="565" t="s">
        <v>909</v>
      </c>
      <c r="F32" s="563" t="s">
        <v>576</v>
      </c>
      <c r="G32" s="563" t="s">
        <v>871</v>
      </c>
      <c r="H32" s="556" t="s">
        <v>871</v>
      </c>
      <c r="I32" s="556" t="s">
        <v>872</v>
      </c>
      <c r="J32" s="557" t="s">
        <v>84</v>
      </c>
    </row>
    <row r="33" spans="1:10" ht="14.25" customHeight="1">
      <c r="A33" s="553" t="s">
        <v>424</v>
      </c>
      <c r="B33" s="563" t="s">
        <v>914</v>
      </c>
      <c r="C33" s="564" t="s">
        <v>26</v>
      </c>
      <c r="D33" s="563" t="s">
        <v>11</v>
      </c>
      <c r="E33" s="565" t="s">
        <v>915</v>
      </c>
      <c r="F33" s="563" t="s">
        <v>825</v>
      </c>
      <c r="G33" s="563" t="s">
        <v>871</v>
      </c>
      <c r="H33" s="556" t="s">
        <v>871</v>
      </c>
      <c r="I33" s="556" t="s">
        <v>872</v>
      </c>
      <c r="J33" s="557" t="s">
        <v>84</v>
      </c>
    </row>
    <row r="34" spans="1:10" ht="14.25" customHeight="1">
      <c r="A34" s="553" t="s">
        <v>424</v>
      </c>
      <c r="B34" s="563" t="s">
        <v>914</v>
      </c>
      <c r="C34" s="564" t="s">
        <v>26</v>
      </c>
      <c r="D34" s="563" t="s">
        <v>11</v>
      </c>
      <c r="E34" s="565" t="s">
        <v>916</v>
      </c>
      <c r="F34" s="563" t="s">
        <v>825</v>
      </c>
      <c r="G34" s="563" t="s">
        <v>871</v>
      </c>
      <c r="H34" s="556" t="s">
        <v>871</v>
      </c>
      <c r="I34" s="556" t="s">
        <v>872</v>
      </c>
      <c r="J34" s="557" t="s">
        <v>84</v>
      </c>
    </row>
    <row r="35" spans="1:10" ht="14.25" customHeight="1">
      <c r="A35" s="553" t="s">
        <v>424</v>
      </c>
      <c r="B35" s="563" t="s">
        <v>917</v>
      </c>
      <c r="C35" s="564" t="s">
        <v>26</v>
      </c>
      <c r="D35" s="563" t="s">
        <v>11</v>
      </c>
      <c r="E35" s="565" t="s">
        <v>909</v>
      </c>
      <c r="F35" s="563" t="s">
        <v>576</v>
      </c>
      <c r="G35" s="563" t="s">
        <v>871</v>
      </c>
      <c r="H35" s="556" t="s">
        <v>871</v>
      </c>
      <c r="I35" s="556" t="s">
        <v>872</v>
      </c>
      <c r="J35" s="557" t="s">
        <v>84</v>
      </c>
    </row>
    <row r="36" spans="1:10" ht="14.25" customHeight="1">
      <c r="A36" s="553" t="s">
        <v>424</v>
      </c>
      <c r="B36" s="563" t="s">
        <v>918</v>
      </c>
      <c r="C36" s="564" t="s">
        <v>26</v>
      </c>
      <c r="D36" s="563" t="s">
        <v>11</v>
      </c>
      <c r="E36" s="565" t="s">
        <v>909</v>
      </c>
      <c r="F36" s="563" t="s">
        <v>825</v>
      </c>
      <c r="G36" s="563" t="s">
        <v>871</v>
      </c>
      <c r="H36" s="556" t="s">
        <v>871</v>
      </c>
      <c r="I36" s="556" t="s">
        <v>872</v>
      </c>
      <c r="J36" s="557" t="s">
        <v>84</v>
      </c>
    </row>
    <row r="37" spans="1:10" ht="14.25" customHeight="1">
      <c r="A37" s="553" t="s">
        <v>424</v>
      </c>
      <c r="B37" s="563" t="s">
        <v>919</v>
      </c>
      <c r="C37" s="564" t="s">
        <v>26</v>
      </c>
      <c r="D37" s="563" t="s">
        <v>11</v>
      </c>
      <c r="E37" s="565" t="s">
        <v>909</v>
      </c>
      <c r="F37" s="563" t="s">
        <v>825</v>
      </c>
      <c r="G37" s="563" t="s">
        <v>871</v>
      </c>
      <c r="H37" s="556" t="s">
        <v>871</v>
      </c>
      <c r="I37" s="556" t="s">
        <v>872</v>
      </c>
      <c r="J37" s="557" t="s">
        <v>84</v>
      </c>
    </row>
    <row r="38" spans="1:10" ht="14.25" customHeight="1">
      <c r="A38" s="553" t="s">
        <v>424</v>
      </c>
      <c r="B38" s="563" t="s">
        <v>920</v>
      </c>
      <c r="C38" s="564" t="s">
        <v>26</v>
      </c>
      <c r="D38" s="563" t="s">
        <v>11</v>
      </c>
      <c r="E38" s="565" t="s">
        <v>909</v>
      </c>
      <c r="F38" s="563" t="s">
        <v>825</v>
      </c>
      <c r="G38" s="563" t="s">
        <v>871</v>
      </c>
      <c r="H38" s="556" t="s">
        <v>871</v>
      </c>
      <c r="I38" s="556" t="s">
        <v>872</v>
      </c>
      <c r="J38" s="557" t="s">
        <v>84</v>
      </c>
    </row>
    <row r="39" spans="1:10" ht="14.25" customHeight="1">
      <c r="A39" s="553" t="s">
        <v>424</v>
      </c>
      <c r="B39" s="563" t="s">
        <v>837</v>
      </c>
      <c r="C39" s="564" t="s">
        <v>26</v>
      </c>
      <c r="D39" s="563" t="s">
        <v>11</v>
      </c>
      <c r="E39" s="565" t="s">
        <v>907</v>
      </c>
      <c r="F39" s="563" t="s">
        <v>825</v>
      </c>
      <c r="G39" s="563" t="s">
        <v>871</v>
      </c>
      <c r="H39" s="556" t="s">
        <v>871</v>
      </c>
      <c r="I39" s="556" t="s">
        <v>872</v>
      </c>
      <c r="J39" s="557" t="s">
        <v>84</v>
      </c>
    </row>
    <row r="40" spans="1:10" ht="14.25" customHeight="1">
      <c r="A40" s="553" t="s">
        <v>424</v>
      </c>
      <c r="B40" s="563" t="s">
        <v>837</v>
      </c>
      <c r="C40" s="564" t="s">
        <v>26</v>
      </c>
      <c r="D40" s="563" t="s">
        <v>11</v>
      </c>
      <c r="E40" s="565" t="s">
        <v>921</v>
      </c>
      <c r="F40" s="563" t="s">
        <v>825</v>
      </c>
      <c r="G40" s="563" t="s">
        <v>871</v>
      </c>
      <c r="H40" s="556" t="s">
        <v>871</v>
      </c>
      <c r="I40" s="556" t="s">
        <v>872</v>
      </c>
      <c r="J40" s="557" t="s">
        <v>84</v>
      </c>
    </row>
    <row r="41" spans="1:10" ht="14.25" customHeight="1">
      <c r="A41" s="553" t="s">
        <v>424</v>
      </c>
      <c r="B41" s="563" t="s">
        <v>837</v>
      </c>
      <c r="C41" s="564" t="s">
        <v>26</v>
      </c>
      <c r="D41" s="563" t="s">
        <v>11</v>
      </c>
      <c r="E41" s="565" t="s">
        <v>922</v>
      </c>
      <c r="F41" s="563" t="s">
        <v>825</v>
      </c>
      <c r="G41" s="563" t="s">
        <v>871</v>
      </c>
      <c r="H41" s="556" t="s">
        <v>871</v>
      </c>
      <c r="I41" s="556" t="s">
        <v>872</v>
      </c>
      <c r="J41" s="557" t="s">
        <v>84</v>
      </c>
    </row>
    <row r="42" spans="1:10" ht="14.25" customHeight="1">
      <c r="A42" s="553" t="s">
        <v>424</v>
      </c>
      <c r="B42" s="563" t="s">
        <v>837</v>
      </c>
      <c r="C42" s="564" t="s">
        <v>26</v>
      </c>
      <c r="D42" s="563" t="s">
        <v>11</v>
      </c>
      <c r="E42" s="565" t="s">
        <v>153</v>
      </c>
      <c r="F42" s="563" t="s">
        <v>825</v>
      </c>
      <c r="G42" s="563" t="s">
        <v>871</v>
      </c>
      <c r="H42" s="556" t="s">
        <v>871</v>
      </c>
      <c r="I42" s="556" t="s">
        <v>872</v>
      </c>
      <c r="J42" s="557" t="s">
        <v>84</v>
      </c>
    </row>
    <row r="43" spans="1:10" ht="14.25" customHeight="1">
      <c r="A43" s="553" t="s">
        <v>424</v>
      </c>
      <c r="B43" s="563" t="s">
        <v>837</v>
      </c>
      <c r="C43" s="564" t="s">
        <v>26</v>
      </c>
      <c r="D43" s="563" t="s">
        <v>11</v>
      </c>
      <c r="E43" s="565" t="s">
        <v>923</v>
      </c>
      <c r="F43" s="563" t="s">
        <v>825</v>
      </c>
      <c r="G43" s="563" t="s">
        <v>871</v>
      </c>
      <c r="H43" s="556" t="s">
        <v>871</v>
      </c>
      <c r="I43" s="556" t="s">
        <v>872</v>
      </c>
      <c r="J43" s="557" t="s">
        <v>84</v>
      </c>
    </row>
    <row r="44" spans="1:10" ht="14.25" customHeight="1">
      <c r="A44" s="553" t="s">
        <v>424</v>
      </c>
      <c r="B44" s="563" t="s">
        <v>924</v>
      </c>
      <c r="C44" s="564" t="s">
        <v>26</v>
      </c>
      <c r="D44" s="563" t="s">
        <v>11</v>
      </c>
      <c r="E44" s="565" t="s">
        <v>925</v>
      </c>
      <c r="F44" s="563" t="s">
        <v>576</v>
      </c>
      <c r="G44" s="563" t="s">
        <v>871</v>
      </c>
      <c r="H44" s="556" t="s">
        <v>871</v>
      </c>
      <c r="I44" s="556" t="s">
        <v>872</v>
      </c>
      <c r="J44" s="557" t="s">
        <v>84</v>
      </c>
    </row>
    <row r="45" spans="1:10" ht="14.25" customHeight="1">
      <c r="A45" s="553" t="s">
        <v>424</v>
      </c>
      <c r="B45" s="563" t="s">
        <v>924</v>
      </c>
      <c r="C45" s="564" t="s">
        <v>26</v>
      </c>
      <c r="D45" s="563" t="s">
        <v>11</v>
      </c>
      <c r="E45" s="565" t="s">
        <v>10</v>
      </c>
      <c r="F45" s="563" t="s">
        <v>576</v>
      </c>
      <c r="G45" s="563" t="s">
        <v>871</v>
      </c>
      <c r="H45" s="556" t="s">
        <v>871</v>
      </c>
      <c r="I45" s="556" t="s">
        <v>872</v>
      </c>
      <c r="J45" s="557" t="s">
        <v>84</v>
      </c>
    </row>
    <row r="46" spans="1:10" ht="14.25" customHeight="1">
      <c r="A46" s="553" t="s">
        <v>424</v>
      </c>
      <c r="B46" s="563" t="s">
        <v>926</v>
      </c>
      <c r="C46" s="564" t="s">
        <v>26</v>
      </c>
      <c r="D46" s="563" t="s">
        <v>11</v>
      </c>
      <c r="E46" s="565" t="s">
        <v>909</v>
      </c>
      <c r="F46" s="563" t="s">
        <v>825</v>
      </c>
      <c r="G46" s="563" t="s">
        <v>871</v>
      </c>
      <c r="H46" s="556" t="s">
        <v>871</v>
      </c>
      <c r="I46" s="556" t="s">
        <v>872</v>
      </c>
      <c r="J46" s="557" t="s">
        <v>84</v>
      </c>
    </row>
    <row r="47" spans="1:10" ht="14.25" customHeight="1">
      <c r="A47" s="553" t="s">
        <v>424</v>
      </c>
      <c r="B47" s="563" t="s">
        <v>927</v>
      </c>
      <c r="C47" s="564" t="s">
        <v>26</v>
      </c>
      <c r="D47" s="563" t="s">
        <v>11</v>
      </c>
      <c r="E47" s="565" t="s">
        <v>909</v>
      </c>
      <c r="F47" s="563" t="s">
        <v>825</v>
      </c>
      <c r="G47" s="563" t="s">
        <v>871</v>
      </c>
      <c r="H47" s="556" t="s">
        <v>871</v>
      </c>
      <c r="I47" s="556" t="s">
        <v>872</v>
      </c>
      <c r="J47" s="557" t="s">
        <v>84</v>
      </c>
    </row>
    <row r="48" spans="1:10" ht="14.25" customHeight="1">
      <c r="A48" s="553" t="s">
        <v>424</v>
      </c>
      <c r="B48" s="563" t="s">
        <v>928</v>
      </c>
      <c r="C48" s="564" t="s">
        <v>26</v>
      </c>
      <c r="D48" s="563" t="s">
        <v>11</v>
      </c>
      <c r="E48" s="565" t="s">
        <v>929</v>
      </c>
      <c r="F48" s="563" t="s">
        <v>576</v>
      </c>
      <c r="G48" s="563" t="s">
        <v>871</v>
      </c>
      <c r="H48" s="556" t="s">
        <v>871</v>
      </c>
      <c r="I48" s="556" t="s">
        <v>872</v>
      </c>
      <c r="J48" s="557" t="s">
        <v>84</v>
      </c>
    </row>
    <row r="49" spans="1:10" ht="14.25" customHeight="1">
      <c r="A49" s="553" t="s">
        <v>424</v>
      </c>
      <c r="B49" s="563" t="s">
        <v>928</v>
      </c>
      <c r="C49" s="564" t="s">
        <v>26</v>
      </c>
      <c r="D49" s="563" t="s">
        <v>11</v>
      </c>
      <c r="E49" s="565" t="s">
        <v>930</v>
      </c>
      <c r="F49" s="563" t="s">
        <v>576</v>
      </c>
      <c r="G49" s="563" t="s">
        <v>871</v>
      </c>
      <c r="H49" s="556" t="s">
        <v>871</v>
      </c>
      <c r="I49" s="556" t="s">
        <v>872</v>
      </c>
      <c r="J49" s="557" t="s">
        <v>84</v>
      </c>
    </row>
    <row r="50" spans="1:10" ht="14.25" customHeight="1">
      <c r="A50" s="553" t="s">
        <v>424</v>
      </c>
      <c r="B50" s="563" t="s">
        <v>931</v>
      </c>
      <c r="C50" s="564" t="s">
        <v>26</v>
      </c>
      <c r="D50" s="563" t="s">
        <v>11</v>
      </c>
      <c r="E50" s="565" t="s">
        <v>932</v>
      </c>
      <c r="F50" s="563" t="s">
        <v>576</v>
      </c>
      <c r="G50" s="563" t="s">
        <v>871</v>
      </c>
      <c r="H50" s="556" t="s">
        <v>871</v>
      </c>
      <c r="I50" s="556" t="s">
        <v>872</v>
      </c>
      <c r="J50" s="557" t="s">
        <v>84</v>
      </c>
    </row>
    <row r="51" spans="1:10" ht="14.25" customHeight="1">
      <c r="A51" s="553" t="s">
        <v>424</v>
      </c>
      <c r="B51" s="563" t="s">
        <v>933</v>
      </c>
      <c r="C51" s="564" t="s">
        <v>26</v>
      </c>
      <c r="D51" s="563" t="s">
        <v>11</v>
      </c>
      <c r="E51" s="565" t="s">
        <v>934</v>
      </c>
      <c r="F51" s="563" t="s">
        <v>825</v>
      </c>
      <c r="G51" s="563" t="s">
        <v>871</v>
      </c>
      <c r="H51" s="556" t="s">
        <v>871</v>
      </c>
      <c r="I51" s="556" t="s">
        <v>872</v>
      </c>
      <c r="J51" s="557" t="s">
        <v>84</v>
      </c>
    </row>
    <row r="52" spans="1:10" ht="14.25" customHeight="1">
      <c r="A52" s="553" t="s">
        <v>424</v>
      </c>
      <c r="B52" s="563" t="s">
        <v>933</v>
      </c>
      <c r="C52" s="564" t="s">
        <v>26</v>
      </c>
      <c r="D52" s="563" t="s">
        <v>11</v>
      </c>
      <c r="E52" s="565" t="s">
        <v>935</v>
      </c>
      <c r="F52" s="563" t="s">
        <v>825</v>
      </c>
      <c r="G52" s="563" t="s">
        <v>871</v>
      </c>
      <c r="H52" s="556" t="s">
        <v>871</v>
      </c>
      <c r="I52" s="556" t="s">
        <v>872</v>
      </c>
      <c r="J52" s="557" t="s">
        <v>84</v>
      </c>
    </row>
    <row r="53" spans="1:10" ht="14.25" customHeight="1">
      <c r="A53" s="553" t="s">
        <v>424</v>
      </c>
      <c r="B53" s="563" t="s">
        <v>936</v>
      </c>
      <c r="C53" s="564" t="s">
        <v>26</v>
      </c>
      <c r="D53" s="563" t="s">
        <v>11</v>
      </c>
      <c r="E53" s="565" t="s">
        <v>937</v>
      </c>
      <c r="F53" s="563" t="s">
        <v>576</v>
      </c>
      <c r="G53" s="563" t="s">
        <v>871</v>
      </c>
      <c r="H53" s="556" t="s">
        <v>871</v>
      </c>
      <c r="I53" s="556" t="s">
        <v>872</v>
      </c>
      <c r="J53" s="557" t="s">
        <v>84</v>
      </c>
    </row>
    <row r="54" spans="1:10" ht="14.25" customHeight="1">
      <c r="A54" s="553" t="s">
        <v>424</v>
      </c>
      <c r="B54" s="563" t="s">
        <v>842</v>
      </c>
      <c r="C54" s="564" t="s">
        <v>26</v>
      </c>
      <c r="D54" s="563" t="s">
        <v>11</v>
      </c>
      <c r="E54" s="565" t="s">
        <v>938</v>
      </c>
      <c r="F54" s="563" t="s">
        <v>825</v>
      </c>
      <c r="G54" s="563" t="s">
        <v>871</v>
      </c>
      <c r="H54" s="556" t="s">
        <v>871</v>
      </c>
      <c r="I54" s="556" t="s">
        <v>872</v>
      </c>
      <c r="J54" s="557" t="s">
        <v>84</v>
      </c>
    </row>
    <row r="55" spans="1:10" ht="14.25" customHeight="1">
      <c r="A55" s="553" t="s">
        <v>424</v>
      </c>
      <c r="B55" s="563" t="s">
        <v>842</v>
      </c>
      <c r="C55" s="564" t="s">
        <v>26</v>
      </c>
      <c r="D55" s="563" t="s">
        <v>939</v>
      </c>
      <c r="E55" s="565" t="s">
        <v>940</v>
      </c>
      <c r="F55" s="563" t="s">
        <v>825</v>
      </c>
      <c r="G55" s="563" t="s">
        <v>871</v>
      </c>
      <c r="H55" s="556" t="s">
        <v>871</v>
      </c>
      <c r="I55" s="556" t="s">
        <v>872</v>
      </c>
      <c r="J55" s="557" t="s">
        <v>84</v>
      </c>
    </row>
    <row r="56" spans="1:10" ht="14.25" customHeight="1">
      <c r="A56" s="553" t="s">
        <v>424</v>
      </c>
      <c r="B56" s="563" t="s">
        <v>842</v>
      </c>
      <c r="C56" s="564" t="s">
        <v>26</v>
      </c>
      <c r="D56" s="563" t="s">
        <v>939</v>
      </c>
      <c r="E56" s="565" t="s">
        <v>941</v>
      </c>
      <c r="F56" s="563" t="s">
        <v>825</v>
      </c>
      <c r="G56" s="563" t="s">
        <v>871</v>
      </c>
      <c r="H56" s="556" t="s">
        <v>871</v>
      </c>
      <c r="I56" s="556" t="s">
        <v>872</v>
      </c>
      <c r="J56" s="557" t="s">
        <v>84</v>
      </c>
    </row>
    <row r="57" spans="1:10" ht="14.25" customHeight="1">
      <c r="A57" s="553" t="s">
        <v>424</v>
      </c>
      <c r="B57" s="563" t="s">
        <v>842</v>
      </c>
      <c r="C57" s="564" t="s">
        <v>26</v>
      </c>
      <c r="D57" s="563" t="s">
        <v>939</v>
      </c>
      <c r="E57" s="565" t="s">
        <v>942</v>
      </c>
      <c r="F57" s="563" t="s">
        <v>825</v>
      </c>
      <c r="G57" s="563" t="s">
        <v>871</v>
      </c>
      <c r="H57" s="556" t="s">
        <v>871</v>
      </c>
      <c r="I57" s="556" t="s">
        <v>872</v>
      </c>
      <c r="J57" s="557" t="s">
        <v>84</v>
      </c>
    </row>
    <row r="58" spans="1:10" ht="14.25" customHeight="1">
      <c r="A58" s="553" t="s">
        <v>424</v>
      </c>
      <c r="B58" s="563" t="s">
        <v>842</v>
      </c>
      <c r="C58" s="564" t="s">
        <v>26</v>
      </c>
      <c r="D58" s="563" t="s">
        <v>939</v>
      </c>
      <c r="E58" s="565" t="s">
        <v>943</v>
      </c>
      <c r="F58" s="563" t="s">
        <v>576</v>
      </c>
      <c r="G58" s="563" t="s">
        <v>871</v>
      </c>
      <c r="H58" s="556" t="s">
        <v>871</v>
      </c>
      <c r="I58" s="556" t="s">
        <v>872</v>
      </c>
      <c r="J58" s="557" t="s">
        <v>84</v>
      </c>
    </row>
    <row r="59" spans="1:10" ht="14.25" customHeight="1">
      <c r="A59" s="553" t="s">
        <v>424</v>
      </c>
      <c r="B59" s="563" t="s">
        <v>842</v>
      </c>
      <c r="C59" s="564" t="s">
        <v>26</v>
      </c>
      <c r="D59" s="563" t="s">
        <v>939</v>
      </c>
      <c r="E59" s="565" t="s">
        <v>944</v>
      </c>
      <c r="F59" s="563" t="s">
        <v>825</v>
      </c>
      <c r="G59" s="563" t="s">
        <v>871</v>
      </c>
      <c r="H59" s="556" t="s">
        <v>871</v>
      </c>
      <c r="I59" s="556" t="s">
        <v>872</v>
      </c>
      <c r="J59" s="557" t="s">
        <v>84</v>
      </c>
    </row>
    <row r="60" spans="1:10" ht="14.25" customHeight="1">
      <c r="A60" s="553" t="s">
        <v>424</v>
      </c>
      <c r="B60" s="563" t="s">
        <v>846</v>
      </c>
      <c r="C60" s="564" t="s">
        <v>26</v>
      </c>
      <c r="D60" s="563" t="s">
        <v>11</v>
      </c>
      <c r="E60" s="565" t="s">
        <v>945</v>
      </c>
      <c r="F60" s="563" t="s">
        <v>576</v>
      </c>
      <c r="G60" s="563" t="s">
        <v>871</v>
      </c>
      <c r="H60" s="556" t="s">
        <v>871</v>
      </c>
      <c r="I60" s="556" t="s">
        <v>872</v>
      </c>
      <c r="J60" s="557" t="s">
        <v>84</v>
      </c>
    </row>
    <row r="61" spans="1:10" ht="14.25" customHeight="1">
      <c r="A61" s="553" t="s">
        <v>424</v>
      </c>
      <c r="B61" s="563" t="s">
        <v>846</v>
      </c>
      <c r="C61" s="564" t="s">
        <v>26</v>
      </c>
      <c r="D61" s="563" t="s">
        <v>939</v>
      </c>
      <c r="E61" s="565" t="s">
        <v>942</v>
      </c>
      <c r="F61" s="563" t="s">
        <v>576</v>
      </c>
      <c r="G61" s="563" t="s">
        <v>871</v>
      </c>
      <c r="H61" s="556" t="s">
        <v>871</v>
      </c>
      <c r="I61" s="556" t="s">
        <v>872</v>
      </c>
      <c r="J61" s="557" t="s">
        <v>84</v>
      </c>
    </row>
    <row r="62" spans="1:10" ht="14.25" customHeight="1">
      <c r="A62" s="553" t="s">
        <v>424</v>
      </c>
      <c r="B62" s="563" t="s">
        <v>946</v>
      </c>
      <c r="C62" s="564" t="s">
        <v>26</v>
      </c>
      <c r="D62" s="563" t="s">
        <v>11</v>
      </c>
      <c r="E62" s="565" t="s">
        <v>909</v>
      </c>
      <c r="F62" s="563" t="s">
        <v>576</v>
      </c>
      <c r="G62" s="563" t="s">
        <v>871</v>
      </c>
      <c r="H62" s="556" t="s">
        <v>871</v>
      </c>
      <c r="I62" s="556" t="s">
        <v>872</v>
      </c>
      <c r="J62" s="557" t="s">
        <v>84</v>
      </c>
    </row>
    <row r="63" spans="1:10" ht="14.25" customHeight="1">
      <c r="A63" s="553" t="s">
        <v>424</v>
      </c>
      <c r="B63" s="563" t="s">
        <v>947</v>
      </c>
      <c r="C63" s="564" t="s">
        <v>26</v>
      </c>
      <c r="D63" s="563" t="s">
        <v>939</v>
      </c>
      <c r="E63" s="565" t="s">
        <v>948</v>
      </c>
      <c r="F63" s="563" t="s">
        <v>825</v>
      </c>
      <c r="G63" s="563" t="s">
        <v>871</v>
      </c>
      <c r="H63" s="556" t="s">
        <v>871</v>
      </c>
      <c r="I63" s="556" t="s">
        <v>872</v>
      </c>
      <c r="J63" s="557" t="s">
        <v>84</v>
      </c>
    </row>
    <row r="64" spans="1:10" ht="14.25" customHeight="1">
      <c r="A64" s="553" t="s">
        <v>424</v>
      </c>
      <c r="B64" s="563" t="s">
        <v>947</v>
      </c>
      <c r="C64" s="564" t="s">
        <v>26</v>
      </c>
      <c r="D64" s="563" t="s">
        <v>939</v>
      </c>
      <c r="E64" s="565" t="s">
        <v>941</v>
      </c>
      <c r="F64" s="563" t="s">
        <v>825</v>
      </c>
      <c r="G64" s="563" t="s">
        <v>871</v>
      </c>
      <c r="H64" s="556" t="s">
        <v>871</v>
      </c>
      <c r="I64" s="556" t="s">
        <v>872</v>
      </c>
      <c r="J64" s="557" t="s">
        <v>84</v>
      </c>
    </row>
    <row r="65" spans="1:10" ht="14.25" customHeight="1">
      <c r="A65" s="553" t="s">
        <v>424</v>
      </c>
      <c r="B65" s="563" t="s">
        <v>949</v>
      </c>
      <c r="C65" s="564" t="s">
        <v>26</v>
      </c>
      <c r="D65" s="563" t="s">
        <v>11</v>
      </c>
      <c r="E65" s="565" t="s">
        <v>909</v>
      </c>
      <c r="F65" s="563" t="s">
        <v>576</v>
      </c>
      <c r="G65" s="563" t="s">
        <v>871</v>
      </c>
      <c r="H65" s="556" t="s">
        <v>871</v>
      </c>
      <c r="I65" s="556" t="s">
        <v>872</v>
      </c>
      <c r="J65" s="557" t="s">
        <v>84</v>
      </c>
    </row>
    <row r="66" spans="1:10" ht="14.25" customHeight="1">
      <c r="A66" s="553" t="s">
        <v>424</v>
      </c>
      <c r="B66" s="563" t="s">
        <v>950</v>
      </c>
      <c r="C66" s="564" t="s">
        <v>26</v>
      </c>
      <c r="D66" s="563" t="s">
        <v>11</v>
      </c>
      <c r="E66" s="565" t="s">
        <v>909</v>
      </c>
      <c r="F66" s="563" t="s">
        <v>825</v>
      </c>
      <c r="G66" s="563" t="s">
        <v>871</v>
      </c>
      <c r="H66" s="556" t="s">
        <v>871</v>
      </c>
      <c r="I66" s="556" t="s">
        <v>872</v>
      </c>
      <c r="J66" s="557" t="s">
        <v>84</v>
      </c>
    </row>
    <row r="67" spans="1:10" ht="14.25" customHeight="1">
      <c r="A67" s="553" t="s">
        <v>424</v>
      </c>
      <c r="B67" s="563" t="s">
        <v>951</v>
      </c>
      <c r="C67" s="564" t="s">
        <v>26</v>
      </c>
      <c r="D67" s="563" t="s">
        <v>11</v>
      </c>
      <c r="E67" s="565" t="s">
        <v>952</v>
      </c>
      <c r="F67" s="563" t="s">
        <v>576</v>
      </c>
      <c r="G67" s="563" t="s">
        <v>871</v>
      </c>
      <c r="H67" s="556" t="s">
        <v>871</v>
      </c>
      <c r="I67" s="556" t="s">
        <v>872</v>
      </c>
      <c r="J67" s="557" t="s">
        <v>84</v>
      </c>
    </row>
    <row r="68" spans="1:10" ht="14.25" customHeight="1">
      <c r="A68" s="553" t="s">
        <v>424</v>
      </c>
      <c r="B68" s="563" t="s">
        <v>953</v>
      </c>
      <c r="C68" s="564" t="s">
        <v>26</v>
      </c>
      <c r="D68" s="563" t="s">
        <v>11</v>
      </c>
      <c r="E68" s="565" t="s">
        <v>954</v>
      </c>
      <c r="F68" s="563" t="s">
        <v>825</v>
      </c>
      <c r="G68" s="563" t="s">
        <v>871</v>
      </c>
      <c r="H68" s="556" t="s">
        <v>871</v>
      </c>
      <c r="I68" s="556" t="s">
        <v>872</v>
      </c>
      <c r="J68" s="557" t="s">
        <v>84</v>
      </c>
    </row>
    <row r="69" spans="1:10" ht="14.25" customHeight="1">
      <c r="A69" s="553" t="s">
        <v>424</v>
      </c>
      <c r="B69" s="563" t="s">
        <v>955</v>
      </c>
      <c r="C69" s="564" t="s">
        <v>26</v>
      </c>
      <c r="D69" s="563" t="s">
        <v>11</v>
      </c>
      <c r="E69" s="565" t="s">
        <v>956</v>
      </c>
      <c r="F69" s="563" t="s">
        <v>825</v>
      </c>
      <c r="G69" s="563" t="s">
        <v>871</v>
      </c>
      <c r="H69" s="556" t="s">
        <v>871</v>
      </c>
      <c r="I69" s="556" t="s">
        <v>872</v>
      </c>
      <c r="J69" s="557" t="s">
        <v>84</v>
      </c>
    </row>
    <row r="70" spans="1:10" ht="14.25" customHeight="1">
      <c r="A70" s="553" t="s">
        <v>424</v>
      </c>
      <c r="B70" s="563" t="s">
        <v>957</v>
      </c>
      <c r="C70" s="564" t="s">
        <v>26</v>
      </c>
      <c r="D70" s="563" t="s">
        <v>939</v>
      </c>
      <c r="E70" s="565" t="s">
        <v>948</v>
      </c>
      <c r="F70" s="563" t="s">
        <v>576</v>
      </c>
      <c r="G70" s="563" t="s">
        <v>871</v>
      </c>
      <c r="H70" s="556" t="s">
        <v>871</v>
      </c>
      <c r="I70" s="556" t="s">
        <v>872</v>
      </c>
      <c r="J70" s="557" t="s">
        <v>84</v>
      </c>
    </row>
    <row r="71" spans="1:10" ht="14.25" customHeight="1">
      <c r="A71" s="553" t="s">
        <v>424</v>
      </c>
      <c r="B71" s="563" t="s">
        <v>724</v>
      </c>
      <c r="C71" s="564" t="s">
        <v>26</v>
      </c>
      <c r="D71" s="563" t="s">
        <v>11</v>
      </c>
      <c r="E71" s="565" t="s">
        <v>958</v>
      </c>
      <c r="F71" s="563" t="s">
        <v>576</v>
      </c>
      <c r="G71" s="563" t="s">
        <v>871</v>
      </c>
      <c r="H71" s="556" t="s">
        <v>871</v>
      </c>
      <c r="I71" s="556" t="s">
        <v>872</v>
      </c>
      <c r="J71" s="557" t="s">
        <v>84</v>
      </c>
    </row>
    <row r="72" spans="1:10" ht="14.25" customHeight="1">
      <c r="A72" s="553" t="s">
        <v>424</v>
      </c>
      <c r="B72" s="563" t="s">
        <v>959</v>
      </c>
      <c r="C72" s="564" t="s">
        <v>26</v>
      </c>
      <c r="D72" s="563" t="s">
        <v>11</v>
      </c>
      <c r="E72" s="565" t="s">
        <v>960</v>
      </c>
      <c r="F72" s="563" t="s">
        <v>576</v>
      </c>
      <c r="G72" s="563" t="s">
        <v>871</v>
      </c>
      <c r="H72" s="556" t="s">
        <v>871</v>
      </c>
      <c r="I72" s="556" t="s">
        <v>872</v>
      </c>
      <c r="J72" s="557" t="s">
        <v>84</v>
      </c>
    </row>
    <row r="73" spans="1:10" ht="14.25" customHeight="1">
      <c r="A73" s="553" t="s">
        <v>424</v>
      </c>
      <c r="B73" s="563" t="s">
        <v>959</v>
      </c>
      <c r="C73" s="564" t="s">
        <v>26</v>
      </c>
      <c r="D73" s="563" t="s">
        <v>11</v>
      </c>
      <c r="E73" s="565" t="s">
        <v>954</v>
      </c>
      <c r="F73" s="563" t="s">
        <v>576</v>
      </c>
      <c r="G73" s="563" t="s">
        <v>871</v>
      </c>
      <c r="H73" s="556" t="s">
        <v>871</v>
      </c>
      <c r="I73" s="556" t="s">
        <v>872</v>
      </c>
      <c r="J73" s="557" t="s">
        <v>84</v>
      </c>
    </row>
    <row r="74" spans="1:10" ht="14.25" customHeight="1">
      <c r="A74" s="553" t="s">
        <v>424</v>
      </c>
      <c r="B74" s="563" t="s">
        <v>961</v>
      </c>
      <c r="C74" s="564" t="s">
        <v>26</v>
      </c>
      <c r="D74" s="563" t="s">
        <v>11</v>
      </c>
      <c r="E74" s="565" t="s">
        <v>962</v>
      </c>
      <c r="F74" s="563" t="s">
        <v>825</v>
      </c>
      <c r="G74" s="563" t="s">
        <v>871</v>
      </c>
      <c r="H74" s="556" t="s">
        <v>871</v>
      </c>
      <c r="I74" s="556" t="s">
        <v>872</v>
      </c>
      <c r="J74" s="557" t="s">
        <v>84</v>
      </c>
    </row>
    <row r="75" spans="1:10" ht="14.25" customHeight="1">
      <c r="A75" s="553" t="s">
        <v>424</v>
      </c>
      <c r="B75" s="563" t="s">
        <v>961</v>
      </c>
      <c r="C75" s="564" t="s">
        <v>26</v>
      </c>
      <c r="D75" s="563" t="s">
        <v>11</v>
      </c>
      <c r="E75" s="565" t="s">
        <v>954</v>
      </c>
      <c r="F75" s="563" t="s">
        <v>825</v>
      </c>
      <c r="G75" s="563" t="s">
        <v>871</v>
      </c>
      <c r="H75" s="556" t="s">
        <v>871</v>
      </c>
      <c r="I75" s="556" t="s">
        <v>872</v>
      </c>
      <c r="J75" s="557" t="s">
        <v>84</v>
      </c>
    </row>
    <row r="76" spans="1:10" ht="14.25" customHeight="1">
      <c r="A76" s="553" t="s">
        <v>424</v>
      </c>
      <c r="B76" s="563" t="s">
        <v>963</v>
      </c>
      <c r="C76" s="564" t="s">
        <v>26</v>
      </c>
      <c r="D76" s="563" t="s">
        <v>11</v>
      </c>
      <c r="E76" s="565" t="s">
        <v>962</v>
      </c>
      <c r="F76" s="563" t="s">
        <v>825</v>
      </c>
      <c r="G76" s="563" t="s">
        <v>871</v>
      </c>
      <c r="H76" s="556" t="s">
        <v>871</v>
      </c>
      <c r="I76" s="556" t="s">
        <v>872</v>
      </c>
      <c r="J76" s="557" t="s">
        <v>84</v>
      </c>
    </row>
    <row r="77" spans="1:10" ht="14.25" customHeight="1">
      <c r="A77" s="553" t="s">
        <v>424</v>
      </c>
      <c r="B77" s="563" t="s">
        <v>963</v>
      </c>
      <c r="C77" s="564" t="s">
        <v>26</v>
      </c>
      <c r="D77" s="563" t="s">
        <v>11</v>
      </c>
      <c r="E77" s="565" t="s">
        <v>954</v>
      </c>
      <c r="F77" s="563" t="s">
        <v>825</v>
      </c>
      <c r="G77" s="563" t="s">
        <v>871</v>
      </c>
      <c r="H77" s="556" t="s">
        <v>871</v>
      </c>
      <c r="I77" s="556" t="s">
        <v>872</v>
      </c>
      <c r="J77" s="557" t="s">
        <v>84</v>
      </c>
    </row>
    <row r="78" spans="1:10" ht="14.25" customHeight="1">
      <c r="A78" s="553" t="s">
        <v>424</v>
      </c>
      <c r="B78" s="563" t="s">
        <v>964</v>
      </c>
      <c r="C78" s="564" t="s">
        <v>26</v>
      </c>
      <c r="D78" s="563" t="s">
        <v>939</v>
      </c>
      <c r="E78" s="565" t="s">
        <v>965</v>
      </c>
      <c r="F78" s="563" t="s">
        <v>576</v>
      </c>
      <c r="G78" s="563" t="s">
        <v>871</v>
      </c>
      <c r="H78" s="556" t="s">
        <v>871</v>
      </c>
      <c r="I78" s="556" t="s">
        <v>872</v>
      </c>
      <c r="J78" s="557" t="s">
        <v>84</v>
      </c>
    </row>
    <row r="79" spans="1:10" ht="14.25" customHeight="1">
      <c r="A79" s="553" t="s">
        <v>424</v>
      </c>
      <c r="B79" s="563" t="s">
        <v>966</v>
      </c>
      <c r="C79" s="564" t="s">
        <v>26</v>
      </c>
      <c r="D79" s="563" t="s">
        <v>11</v>
      </c>
      <c r="E79" s="565" t="s">
        <v>967</v>
      </c>
      <c r="F79" s="563" t="s">
        <v>576</v>
      </c>
      <c r="G79" s="563" t="s">
        <v>871</v>
      </c>
      <c r="H79" s="556" t="s">
        <v>871</v>
      </c>
      <c r="I79" s="556" t="s">
        <v>872</v>
      </c>
      <c r="J79" s="557" t="s">
        <v>84</v>
      </c>
    </row>
    <row r="80" spans="1:10" ht="14.25" customHeight="1">
      <c r="A80" s="553" t="s">
        <v>424</v>
      </c>
      <c r="B80" s="563" t="s">
        <v>851</v>
      </c>
      <c r="C80" s="564" t="s">
        <v>26</v>
      </c>
      <c r="D80" s="563" t="s">
        <v>11</v>
      </c>
      <c r="E80" s="565" t="s">
        <v>968</v>
      </c>
      <c r="F80" s="563" t="s">
        <v>825</v>
      </c>
      <c r="G80" s="563" t="s">
        <v>871</v>
      </c>
      <c r="H80" s="556" t="s">
        <v>871</v>
      </c>
      <c r="I80" s="556" t="s">
        <v>872</v>
      </c>
      <c r="J80" s="557" t="s">
        <v>84</v>
      </c>
    </row>
    <row r="81" spans="1:10" ht="14.25" customHeight="1">
      <c r="A81" s="553" t="s">
        <v>424</v>
      </c>
      <c r="B81" s="563" t="s">
        <v>851</v>
      </c>
      <c r="C81" s="564" t="s">
        <v>26</v>
      </c>
      <c r="D81" s="563" t="s">
        <v>11</v>
      </c>
      <c r="E81" s="565" t="s">
        <v>969</v>
      </c>
      <c r="F81" s="563" t="s">
        <v>825</v>
      </c>
      <c r="G81" s="563" t="s">
        <v>871</v>
      </c>
      <c r="H81" s="556" t="s">
        <v>871</v>
      </c>
      <c r="I81" s="556" t="s">
        <v>872</v>
      </c>
      <c r="J81" s="557" t="s">
        <v>84</v>
      </c>
    </row>
    <row r="82" spans="1:10" ht="14.25" customHeight="1">
      <c r="A82" s="553" t="s">
        <v>424</v>
      </c>
      <c r="B82" s="563" t="s">
        <v>852</v>
      </c>
      <c r="C82" s="564" t="s">
        <v>26</v>
      </c>
      <c r="D82" s="563" t="s">
        <v>11</v>
      </c>
      <c r="E82" s="565" t="s">
        <v>970</v>
      </c>
      <c r="F82" s="563" t="s">
        <v>576</v>
      </c>
      <c r="G82" s="563" t="s">
        <v>871</v>
      </c>
      <c r="H82" s="556" t="s">
        <v>871</v>
      </c>
      <c r="I82" s="556" t="s">
        <v>872</v>
      </c>
      <c r="J82" s="557" t="s">
        <v>84</v>
      </c>
    </row>
    <row r="83" spans="1:10" ht="14.25" customHeight="1">
      <c r="A83" s="553" t="s">
        <v>424</v>
      </c>
      <c r="B83" s="563" t="s">
        <v>852</v>
      </c>
      <c r="C83" s="564" t="s">
        <v>26</v>
      </c>
      <c r="D83" s="563" t="s">
        <v>11</v>
      </c>
      <c r="E83" s="565" t="s">
        <v>971</v>
      </c>
      <c r="F83" s="563" t="s">
        <v>825</v>
      </c>
      <c r="G83" s="563" t="s">
        <v>871</v>
      </c>
      <c r="H83" s="556" t="s">
        <v>871</v>
      </c>
      <c r="I83" s="556" t="s">
        <v>872</v>
      </c>
      <c r="J83" s="557" t="s">
        <v>84</v>
      </c>
    </row>
    <row r="84" spans="1:10" ht="14.25" customHeight="1">
      <c r="A84" s="553" t="s">
        <v>424</v>
      </c>
      <c r="B84" s="563" t="s">
        <v>853</v>
      </c>
      <c r="C84" s="564" t="s">
        <v>26</v>
      </c>
      <c r="D84" s="563" t="s">
        <v>11</v>
      </c>
      <c r="E84" s="565" t="s">
        <v>972</v>
      </c>
      <c r="F84" s="563" t="s">
        <v>825</v>
      </c>
      <c r="G84" s="563" t="s">
        <v>871</v>
      </c>
      <c r="H84" s="556" t="s">
        <v>871</v>
      </c>
      <c r="I84" s="556" t="s">
        <v>872</v>
      </c>
      <c r="J84" s="557" t="s">
        <v>84</v>
      </c>
    </row>
    <row r="85" spans="1:10" ht="14.25" customHeight="1">
      <c r="A85" s="553" t="s">
        <v>424</v>
      </c>
      <c r="B85" s="563" t="s">
        <v>973</v>
      </c>
      <c r="C85" s="564" t="s">
        <v>26</v>
      </c>
      <c r="D85" s="563" t="s">
        <v>11</v>
      </c>
      <c r="E85" s="565" t="s">
        <v>909</v>
      </c>
      <c r="F85" s="563" t="s">
        <v>576</v>
      </c>
      <c r="G85" s="563" t="s">
        <v>871</v>
      </c>
      <c r="H85" s="556" t="s">
        <v>871</v>
      </c>
      <c r="I85" s="556" t="s">
        <v>872</v>
      </c>
      <c r="J85" s="557" t="s">
        <v>84</v>
      </c>
    </row>
    <row r="86" spans="1:10" ht="14.25" customHeight="1">
      <c r="A86" s="528" t="s">
        <v>424</v>
      </c>
      <c r="B86" s="532" t="s">
        <v>834</v>
      </c>
      <c r="C86" s="227" t="s">
        <v>26</v>
      </c>
      <c r="D86" s="532" t="s">
        <v>11</v>
      </c>
      <c r="E86" s="533" t="s">
        <v>835</v>
      </c>
      <c r="F86" s="532" t="s">
        <v>825</v>
      </c>
      <c r="G86" s="566">
        <v>20898</v>
      </c>
      <c r="H86" s="559" t="s">
        <v>974</v>
      </c>
      <c r="I86" s="559" t="s">
        <v>159</v>
      </c>
      <c r="J86" s="560" t="s">
        <v>83</v>
      </c>
    </row>
    <row r="87" spans="1:10" ht="14.25" customHeight="1">
      <c r="A87" s="553" t="s">
        <v>424</v>
      </c>
      <c r="B87" s="563" t="s">
        <v>847</v>
      </c>
      <c r="C87" s="564" t="s">
        <v>26</v>
      </c>
      <c r="D87" s="563" t="s">
        <v>11</v>
      </c>
      <c r="E87" s="565" t="s">
        <v>909</v>
      </c>
      <c r="F87" s="563" t="s">
        <v>576</v>
      </c>
      <c r="G87" s="563" t="s">
        <v>871</v>
      </c>
      <c r="H87" s="556" t="s">
        <v>871</v>
      </c>
      <c r="I87" s="556" t="s">
        <v>872</v>
      </c>
      <c r="J87" s="557" t="s">
        <v>84</v>
      </c>
    </row>
    <row r="88" spans="1:10" ht="14.25" customHeight="1">
      <c r="A88" s="553" t="s">
        <v>424</v>
      </c>
      <c r="B88" s="563" t="s">
        <v>975</v>
      </c>
      <c r="C88" s="564" t="s">
        <v>26</v>
      </c>
      <c r="D88" s="563" t="s">
        <v>11</v>
      </c>
      <c r="E88" s="565" t="s">
        <v>925</v>
      </c>
      <c r="F88" s="563" t="s">
        <v>825</v>
      </c>
      <c r="G88" s="563" t="s">
        <v>871</v>
      </c>
      <c r="H88" s="556" t="s">
        <v>871</v>
      </c>
      <c r="I88" s="556" t="s">
        <v>872</v>
      </c>
      <c r="J88" s="557" t="s">
        <v>84</v>
      </c>
    </row>
    <row r="89" spans="1:10" ht="14.25" customHeight="1">
      <c r="A89" s="553" t="s">
        <v>424</v>
      </c>
      <c r="B89" s="563" t="s">
        <v>975</v>
      </c>
      <c r="C89" s="564" t="s">
        <v>26</v>
      </c>
      <c r="D89" s="563" t="s">
        <v>11</v>
      </c>
      <c r="E89" s="565" t="s">
        <v>10</v>
      </c>
      <c r="F89" s="563" t="s">
        <v>825</v>
      </c>
      <c r="G89" s="563" t="s">
        <v>871</v>
      </c>
      <c r="H89" s="556" t="s">
        <v>871</v>
      </c>
      <c r="I89" s="556" t="s">
        <v>872</v>
      </c>
      <c r="J89" s="557" t="s">
        <v>84</v>
      </c>
    </row>
    <row r="90" spans="1:10" ht="14.25" customHeight="1">
      <c r="A90" s="553" t="s">
        <v>424</v>
      </c>
      <c r="B90" s="563" t="s">
        <v>855</v>
      </c>
      <c r="C90" s="564" t="s">
        <v>26</v>
      </c>
      <c r="D90" s="563" t="s">
        <v>11</v>
      </c>
      <c r="E90" s="565" t="s">
        <v>909</v>
      </c>
      <c r="F90" s="563" t="s">
        <v>576</v>
      </c>
      <c r="G90" s="563" t="s">
        <v>871</v>
      </c>
      <c r="H90" s="556" t="s">
        <v>871</v>
      </c>
      <c r="I90" s="556" t="s">
        <v>872</v>
      </c>
      <c r="J90" s="557" t="s">
        <v>84</v>
      </c>
    </row>
    <row r="91" spans="1:10" ht="14.25" customHeight="1">
      <c r="A91" s="553" t="s">
        <v>424</v>
      </c>
      <c r="B91" s="563" t="s">
        <v>976</v>
      </c>
      <c r="C91" s="564" t="s">
        <v>26</v>
      </c>
      <c r="D91" s="563" t="s">
        <v>11</v>
      </c>
      <c r="E91" s="565" t="s">
        <v>909</v>
      </c>
      <c r="F91" s="563" t="s">
        <v>576</v>
      </c>
      <c r="G91" s="563" t="s">
        <v>871</v>
      </c>
      <c r="H91" s="556" t="s">
        <v>871</v>
      </c>
      <c r="I91" s="556" t="s">
        <v>872</v>
      </c>
      <c r="J91" s="557" t="s">
        <v>84</v>
      </c>
    </row>
    <row r="92" spans="1:10" ht="14.25" customHeight="1">
      <c r="A92" s="553" t="s">
        <v>424</v>
      </c>
      <c r="B92" s="563" t="s">
        <v>857</v>
      </c>
      <c r="C92" s="564" t="s">
        <v>26</v>
      </c>
      <c r="D92" s="563" t="s">
        <v>11</v>
      </c>
      <c r="E92" s="565" t="s">
        <v>977</v>
      </c>
      <c r="F92" s="563" t="s">
        <v>825</v>
      </c>
      <c r="G92" s="563" t="s">
        <v>871</v>
      </c>
      <c r="H92" s="556" t="s">
        <v>871</v>
      </c>
      <c r="I92" s="556" t="s">
        <v>872</v>
      </c>
      <c r="J92" s="557" t="s">
        <v>84</v>
      </c>
    </row>
    <row r="93" spans="1:10" ht="14.25" customHeight="1">
      <c r="A93" s="553" t="s">
        <v>424</v>
      </c>
      <c r="B93" s="563" t="s">
        <v>857</v>
      </c>
      <c r="C93" s="564" t="s">
        <v>26</v>
      </c>
      <c r="D93" s="563" t="s">
        <v>11</v>
      </c>
      <c r="E93" s="565" t="s">
        <v>978</v>
      </c>
      <c r="F93" s="563" t="s">
        <v>825</v>
      </c>
      <c r="G93" s="563" t="s">
        <v>871</v>
      </c>
      <c r="H93" s="556" t="s">
        <v>871</v>
      </c>
      <c r="I93" s="556" t="s">
        <v>872</v>
      </c>
      <c r="J93" s="557" t="s">
        <v>84</v>
      </c>
    </row>
    <row r="94" spans="1:10" ht="14.25" customHeight="1">
      <c r="A94" s="553" t="s">
        <v>424</v>
      </c>
      <c r="B94" s="563" t="s">
        <v>857</v>
      </c>
      <c r="C94" s="564" t="s">
        <v>26</v>
      </c>
      <c r="D94" s="563" t="s">
        <v>11</v>
      </c>
      <c r="E94" s="565" t="s">
        <v>979</v>
      </c>
      <c r="F94" s="563" t="s">
        <v>825</v>
      </c>
      <c r="G94" s="563" t="s">
        <v>871</v>
      </c>
      <c r="H94" s="556" t="s">
        <v>871</v>
      </c>
      <c r="I94" s="556" t="s">
        <v>872</v>
      </c>
      <c r="J94" s="557" t="s">
        <v>84</v>
      </c>
    </row>
    <row r="95" spans="1:10" ht="14.25" customHeight="1">
      <c r="A95" s="553" t="s">
        <v>424</v>
      </c>
      <c r="B95" s="563" t="s">
        <v>980</v>
      </c>
      <c r="C95" s="564" t="s">
        <v>26</v>
      </c>
      <c r="D95" s="563" t="s">
        <v>11</v>
      </c>
      <c r="E95" s="565" t="s">
        <v>960</v>
      </c>
      <c r="F95" s="563" t="s">
        <v>576</v>
      </c>
      <c r="G95" s="563" t="s">
        <v>871</v>
      </c>
      <c r="H95" s="556" t="s">
        <v>871</v>
      </c>
      <c r="I95" s="556" t="s">
        <v>872</v>
      </c>
      <c r="J95" s="557" t="s">
        <v>84</v>
      </c>
    </row>
    <row r="96" spans="1:10" ht="14.25" customHeight="1">
      <c r="A96" s="553" t="s">
        <v>424</v>
      </c>
      <c r="B96" s="563" t="s">
        <v>980</v>
      </c>
      <c r="C96" s="564" t="s">
        <v>26</v>
      </c>
      <c r="D96" s="563" t="s">
        <v>11</v>
      </c>
      <c r="E96" s="565" t="s">
        <v>954</v>
      </c>
      <c r="F96" s="563" t="s">
        <v>576</v>
      </c>
      <c r="G96" s="563" t="s">
        <v>871</v>
      </c>
      <c r="H96" s="556" t="s">
        <v>871</v>
      </c>
      <c r="I96" s="556" t="s">
        <v>872</v>
      </c>
      <c r="J96" s="557" t="s">
        <v>84</v>
      </c>
    </row>
    <row r="97" spans="1:10" ht="14.25" customHeight="1">
      <c r="A97" s="553" t="s">
        <v>424</v>
      </c>
      <c r="B97" s="563" t="s">
        <v>981</v>
      </c>
      <c r="C97" s="564" t="s">
        <v>26</v>
      </c>
      <c r="D97" s="563" t="s">
        <v>11</v>
      </c>
      <c r="E97" s="565" t="s">
        <v>982</v>
      </c>
      <c r="F97" s="563" t="s">
        <v>825</v>
      </c>
      <c r="G97" s="563" t="s">
        <v>871</v>
      </c>
      <c r="H97" s="556" t="s">
        <v>871</v>
      </c>
      <c r="I97" s="556" t="s">
        <v>872</v>
      </c>
      <c r="J97" s="557" t="s">
        <v>84</v>
      </c>
    </row>
    <row r="98" spans="1:10" ht="14.25" customHeight="1">
      <c r="A98" s="553" t="s">
        <v>424</v>
      </c>
      <c r="B98" s="563" t="s">
        <v>983</v>
      </c>
      <c r="C98" s="564" t="s">
        <v>26</v>
      </c>
      <c r="D98" s="563" t="s">
        <v>11</v>
      </c>
      <c r="E98" s="565" t="s">
        <v>984</v>
      </c>
      <c r="F98" s="563" t="s">
        <v>576</v>
      </c>
      <c r="G98" s="567" t="s">
        <v>871</v>
      </c>
      <c r="H98" s="556" t="s">
        <v>871</v>
      </c>
      <c r="I98" s="556" t="s">
        <v>872</v>
      </c>
      <c r="J98" s="557" t="s">
        <v>84</v>
      </c>
    </row>
    <row r="99" spans="1:10" ht="14.25" customHeight="1">
      <c r="A99" s="553" t="s">
        <v>424</v>
      </c>
      <c r="B99" s="563" t="s">
        <v>983</v>
      </c>
      <c r="C99" s="564" t="s">
        <v>26</v>
      </c>
      <c r="D99" s="563" t="s">
        <v>939</v>
      </c>
      <c r="E99" s="565" t="s">
        <v>985</v>
      </c>
      <c r="F99" s="563" t="s">
        <v>825</v>
      </c>
      <c r="G99" s="563" t="s">
        <v>871</v>
      </c>
      <c r="H99" s="556" t="s">
        <v>871</v>
      </c>
      <c r="I99" s="556" t="s">
        <v>872</v>
      </c>
      <c r="J99" s="557" t="s">
        <v>84</v>
      </c>
    </row>
    <row r="100" spans="1:10" ht="14.25" customHeight="1">
      <c r="A100" s="553" t="s">
        <v>424</v>
      </c>
      <c r="B100" s="563" t="s">
        <v>983</v>
      </c>
      <c r="C100" s="564" t="s">
        <v>26</v>
      </c>
      <c r="D100" s="563" t="s">
        <v>939</v>
      </c>
      <c r="E100" s="565" t="s">
        <v>941</v>
      </c>
      <c r="F100" s="563" t="s">
        <v>825</v>
      </c>
      <c r="G100" s="563" t="s">
        <v>871</v>
      </c>
      <c r="H100" s="556" t="s">
        <v>871</v>
      </c>
      <c r="I100" s="556" t="s">
        <v>872</v>
      </c>
      <c r="J100" s="557" t="s">
        <v>84</v>
      </c>
    </row>
    <row r="101" spans="1:10" ht="14.25" customHeight="1">
      <c r="A101" s="553" t="s">
        <v>424</v>
      </c>
      <c r="B101" s="563" t="s">
        <v>986</v>
      </c>
      <c r="C101" s="564" t="s">
        <v>26</v>
      </c>
      <c r="D101" s="563" t="s">
        <v>11</v>
      </c>
      <c r="E101" s="565" t="s">
        <v>952</v>
      </c>
      <c r="F101" s="563" t="s">
        <v>576</v>
      </c>
      <c r="G101" s="563" t="s">
        <v>871</v>
      </c>
      <c r="H101" s="556" t="s">
        <v>871</v>
      </c>
      <c r="I101" s="556" t="s">
        <v>872</v>
      </c>
      <c r="J101" s="557" t="s">
        <v>84</v>
      </c>
    </row>
    <row r="102" spans="1:10" ht="14.25" customHeight="1">
      <c r="A102" s="553" t="s">
        <v>424</v>
      </c>
      <c r="B102" s="563" t="s">
        <v>987</v>
      </c>
      <c r="C102" s="564" t="s">
        <v>26</v>
      </c>
      <c r="D102" s="563" t="s">
        <v>11</v>
      </c>
      <c r="E102" s="565" t="s">
        <v>909</v>
      </c>
      <c r="F102" s="563" t="s">
        <v>576</v>
      </c>
      <c r="G102" s="563" t="s">
        <v>871</v>
      </c>
      <c r="H102" s="556" t="s">
        <v>871</v>
      </c>
      <c r="I102" s="556" t="s">
        <v>872</v>
      </c>
      <c r="J102" s="557" t="s">
        <v>84</v>
      </c>
    </row>
    <row r="103" spans="1:10" ht="14.25" customHeight="1">
      <c r="A103" s="553" t="s">
        <v>424</v>
      </c>
      <c r="B103" s="563" t="s">
        <v>988</v>
      </c>
      <c r="C103" s="564" t="s">
        <v>26</v>
      </c>
      <c r="D103" s="563" t="s">
        <v>11</v>
      </c>
      <c r="E103" s="565" t="s">
        <v>909</v>
      </c>
      <c r="F103" s="563" t="s">
        <v>576</v>
      </c>
      <c r="G103" s="563" t="s">
        <v>871</v>
      </c>
      <c r="H103" s="556" t="s">
        <v>871</v>
      </c>
      <c r="I103" s="556" t="s">
        <v>872</v>
      </c>
      <c r="J103" s="557" t="s">
        <v>84</v>
      </c>
    </row>
    <row r="104" spans="1:10" ht="14.25" customHeight="1">
      <c r="A104" s="553" t="s">
        <v>424</v>
      </c>
      <c r="B104" s="563" t="s">
        <v>859</v>
      </c>
      <c r="C104" s="564" t="s">
        <v>26</v>
      </c>
      <c r="D104" s="563" t="s">
        <v>11</v>
      </c>
      <c r="E104" s="565" t="s">
        <v>989</v>
      </c>
      <c r="F104" s="563" t="s">
        <v>825</v>
      </c>
      <c r="G104" s="563" t="s">
        <v>871</v>
      </c>
      <c r="H104" s="556" t="s">
        <v>871</v>
      </c>
      <c r="I104" s="556" t="s">
        <v>872</v>
      </c>
      <c r="J104" s="557" t="s">
        <v>84</v>
      </c>
    </row>
    <row r="105" spans="1:10" ht="14.25" customHeight="1">
      <c r="A105" s="553" t="s">
        <v>424</v>
      </c>
      <c r="B105" s="563" t="s">
        <v>859</v>
      </c>
      <c r="C105" s="564" t="s">
        <v>26</v>
      </c>
      <c r="D105" s="563" t="s">
        <v>11</v>
      </c>
      <c r="E105" s="565" t="s">
        <v>990</v>
      </c>
      <c r="F105" s="563" t="s">
        <v>825</v>
      </c>
      <c r="G105" s="563" t="s">
        <v>871</v>
      </c>
      <c r="H105" s="556" t="s">
        <v>871</v>
      </c>
      <c r="I105" s="556" t="s">
        <v>872</v>
      </c>
      <c r="J105" s="557" t="s">
        <v>84</v>
      </c>
    </row>
    <row r="106" spans="1:10" ht="14.25" customHeight="1">
      <c r="A106" s="553" t="s">
        <v>424</v>
      </c>
      <c r="B106" s="563" t="s">
        <v>722</v>
      </c>
      <c r="C106" s="564" t="s">
        <v>26</v>
      </c>
      <c r="D106" s="563" t="s">
        <v>11</v>
      </c>
      <c r="E106" s="565" t="s">
        <v>991</v>
      </c>
      <c r="F106" s="563" t="s">
        <v>576</v>
      </c>
      <c r="G106" s="563" t="s">
        <v>871</v>
      </c>
      <c r="H106" s="556" t="s">
        <v>871</v>
      </c>
      <c r="I106" s="556" t="s">
        <v>872</v>
      </c>
      <c r="J106" s="557" t="s">
        <v>84</v>
      </c>
    </row>
    <row r="107" spans="1:10" ht="14.25" customHeight="1">
      <c r="A107" s="553" t="s">
        <v>424</v>
      </c>
      <c r="B107" s="563" t="s">
        <v>722</v>
      </c>
      <c r="C107" s="564" t="s">
        <v>26</v>
      </c>
      <c r="D107" s="563" t="s">
        <v>11</v>
      </c>
      <c r="E107" s="565" t="s">
        <v>992</v>
      </c>
      <c r="F107" s="563" t="s">
        <v>576</v>
      </c>
      <c r="G107" s="563" t="s">
        <v>871</v>
      </c>
      <c r="H107" s="556" t="s">
        <v>871</v>
      </c>
      <c r="I107" s="556" t="s">
        <v>872</v>
      </c>
      <c r="J107" s="557" t="s">
        <v>84</v>
      </c>
    </row>
    <row r="108" spans="1:10" ht="14.25" customHeight="1">
      <c r="A108" s="553" t="s">
        <v>424</v>
      </c>
      <c r="B108" s="563" t="s">
        <v>860</v>
      </c>
      <c r="C108" s="564" t="s">
        <v>26</v>
      </c>
      <c r="D108" s="563" t="s">
        <v>11</v>
      </c>
      <c r="E108" s="565" t="s">
        <v>993</v>
      </c>
      <c r="F108" s="563" t="s">
        <v>825</v>
      </c>
      <c r="G108" s="563" t="s">
        <v>871</v>
      </c>
      <c r="H108" s="556" t="s">
        <v>871</v>
      </c>
      <c r="I108" s="556" t="s">
        <v>872</v>
      </c>
      <c r="J108" s="557" t="s">
        <v>84</v>
      </c>
    </row>
    <row r="109" spans="1:10" ht="14.25" customHeight="1">
      <c r="A109" s="553" t="s">
        <v>424</v>
      </c>
      <c r="B109" s="563" t="s">
        <v>860</v>
      </c>
      <c r="C109" s="564" t="s">
        <v>26</v>
      </c>
      <c r="D109" s="563" t="s">
        <v>11</v>
      </c>
      <c r="E109" s="565" t="s">
        <v>994</v>
      </c>
      <c r="F109" s="563" t="s">
        <v>825</v>
      </c>
      <c r="G109" s="568" t="s">
        <v>871</v>
      </c>
      <c r="H109" s="556" t="s">
        <v>871</v>
      </c>
      <c r="I109" s="556" t="s">
        <v>872</v>
      </c>
      <c r="J109" s="557" t="s">
        <v>84</v>
      </c>
    </row>
    <row r="110" spans="1:10" ht="14.25" customHeight="1">
      <c r="A110" s="553" t="s">
        <v>424</v>
      </c>
      <c r="B110" s="563" t="s">
        <v>860</v>
      </c>
      <c r="C110" s="564" t="s">
        <v>26</v>
      </c>
      <c r="D110" s="563" t="s">
        <v>11</v>
      </c>
      <c r="E110" s="565" t="s">
        <v>861</v>
      </c>
      <c r="F110" s="563" t="s">
        <v>825</v>
      </c>
      <c r="G110" s="563" t="s">
        <v>871</v>
      </c>
      <c r="H110" s="556" t="s">
        <v>871</v>
      </c>
      <c r="I110" s="556" t="s">
        <v>872</v>
      </c>
      <c r="J110" s="557" t="s">
        <v>84</v>
      </c>
    </row>
    <row r="111" spans="1:10" ht="14.25" customHeight="1">
      <c r="A111" s="553" t="s">
        <v>424</v>
      </c>
      <c r="B111" s="563" t="s">
        <v>860</v>
      </c>
      <c r="C111" s="564" t="s">
        <v>26</v>
      </c>
      <c r="D111" s="563" t="s">
        <v>11</v>
      </c>
      <c r="E111" s="565" t="s">
        <v>325</v>
      </c>
      <c r="F111" s="563" t="s">
        <v>576</v>
      </c>
      <c r="G111" s="563" t="s">
        <v>871</v>
      </c>
      <c r="H111" s="556" t="s">
        <v>871</v>
      </c>
      <c r="I111" s="556" t="s">
        <v>872</v>
      </c>
      <c r="J111" s="557" t="s">
        <v>84</v>
      </c>
    </row>
    <row r="112" spans="1:10" ht="14.25" customHeight="1">
      <c r="A112" s="553" t="s">
        <v>424</v>
      </c>
      <c r="B112" s="563" t="s">
        <v>995</v>
      </c>
      <c r="C112" s="564" t="s">
        <v>26</v>
      </c>
      <c r="D112" s="563" t="s">
        <v>11</v>
      </c>
      <c r="E112" s="565" t="s">
        <v>10</v>
      </c>
      <c r="F112" s="563" t="s">
        <v>576</v>
      </c>
      <c r="G112" s="563" t="s">
        <v>871</v>
      </c>
      <c r="H112" s="556" t="s">
        <v>871</v>
      </c>
      <c r="I112" s="556" t="s">
        <v>872</v>
      </c>
      <c r="J112" s="557" t="s">
        <v>84</v>
      </c>
    </row>
    <row r="113" spans="1:10" ht="14.25" customHeight="1">
      <c r="A113" s="553" t="s">
        <v>424</v>
      </c>
      <c r="B113" s="563" t="s">
        <v>726</v>
      </c>
      <c r="C113" s="564" t="s">
        <v>26</v>
      </c>
      <c r="D113" s="563" t="s">
        <v>11</v>
      </c>
      <c r="E113" s="565" t="s">
        <v>909</v>
      </c>
      <c r="F113" s="563" t="s">
        <v>576</v>
      </c>
      <c r="G113" s="563" t="s">
        <v>871</v>
      </c>
      <c r="H113" s="556" t="s">
        <v>871</v>
      </c>
      <c r="I113" s="556" t="s">
        <v>872</v>
      </c>
      <c r="J113" s="557" t="s">
        <v>84</v>
      </c>
    </row>
    <row r="114" spans="1:10" ht="14.25" customHeight="1">
      <c r="A114" s="553" t="s">
        <v>424</v>
      </c>
      <c r="B114" s="563" t="s">
        <v>996</v>
      </c>
      <c r="C114" s="564" t="s">
        <v>26</v>
      </c>
      <c r="D114" s="563" t="s">
        <v>11</v>
      </c>
      <c r="E114" s="565" t="s">
        <v>909</v>
      </c>
      <c r="F114" s="563" t="s">
        <v>825</v>
      </c>
      <c r="G114" s="563" t="s">
        <v>871</v>
      </c>
      <c r="H114" s="556" t="s">
        <v>871</v>
      </c>
      <c r="I114" s="556" t="s">
        <v>872</v>
      </c>
      <c r="J114" s="557" t="s">
        <v>84</v>
      </c>
    </row>
    <row r="115" spans="1:10" ht="14.25" customHeight="1">
      <c r="A115" s="553" t="s">
        <v>424</v>
      </c>
      <c r="B115" s="563" t="s">
        <v>997</v>
      </c>
      <c r="C115" s="564" t="s">
        <v>26</v>
      </c>
      <c r="D115" s="563" t="s">
        <v>11</v>
      </c>
      <c r="E115" s="565" t="s">
        <v>909</v>
      </c>
      <c r="F115" s="563" t="s">
        <v>825</v>
      </c>
      <c r="G115" s="563" t="s">
        <v>871</v>
      </c>
      <c r="H115" s="556" t="s">
        <v>871</v>
      </c>
      <c r="I115" s="556" t="s">
        <v>872</v>
      </c>
      <c r="J115" s="557" t="s">
        <v>84</v>
      </c>
    </row>
    <row r="116" spans="1:10" ht="14.25" customHeight="1">
      <c r="A116" s="553" t="s">
        <v>424</v>
      </c>
      <c r="B116" s="563" t="s">
        <v>998</v>
      </c>
      <c r="C116" s="564" t="s">
        <v>26</v>
      </c>
      <c r="D116" s="563" t="s">
        <v>11</v>
      </c>
      <c r="E116" s="565" t="s">
        <v>909</v>
      </c>
      <c r="F116" s="563" t="s">
        <v>825</v>
      </c>
      <c r="G116" s="563" t="s">
        <v>871</v>
      </c>
      <c r="H116" s="556" t="s">
        <v>871</v>
      </c>
      <c r="I116" s="556" t="s">
        <v>872</v>
      </c>
      <c r="J116" s="557" t="s">
        <v>84</v>
      </c>
    </row>
    <row r="117" spans="1:10" ht="14.25" customHeight="1">
      <c r="A117" s="553" t="s">
        <v>424</v>
      </c>
      <c r="B117" s="563" t="s">
        <v>999</v>
      </c>
      <c r="C117" s="564" t="s">
        <v>26</v>
      </c>
      <c r="D117" s="563" t="s">
        <v>11</v>
      </c>
      <c r="E117" s="565" t="s">
        <v>909</v>
      </c>
      <c r="F117" s="563" t="s">
        <v>825</v>
      </c>
      <c r="G117" s="563" t="s">
        <v>871</v>
      </c>
      <c r="H117" s="556" t="s">
        <v>871</v>
      </c>
      <c r="I117" s="556" t="s">
        <v>872</v>
      </c>
      <c r="J117" s="557" t="s">
        <v>84</v>
      </c>
    </row>
    <row r="118" spans="1:10" ht="14.25" customHeight="1">
      <c r="A118" s="553" t="s">
        <v>424</v>
      </c>
      <c r="B118" s="563" t="s">
        <v>1000</v>
      </c>
      <c r="C118" s="564" t="s">
        <v>26</v>
      </c>
      <c r="D118" s="563" t="s">
        <v>939</v>
      </c>
      <c r="E118" s="565" t="s">
        <v>1001</v>
      </c>
      <c r="F118" s="563" t="s">
        <v>825</v>
      </c>
      <c r="G118" s="563" t="s">
        <v>871</v>
      </c>
      <c r="H118" s="556" t="s">
        <v>871</v>
      </c>
      <c r="I118" s="556" t="s">
        <v>872</v>
      </c>
      <c r="J118" s="557" t="s">
        <v>84</v>
      </c>
    </row>
    <row r="119" spans="1:10" ht="14.25" customHeight="1">
      <c r="A119" s="553" t="s">
        <v>424</v>
      </c>
      <c r="B119" s="563" t="s">
        <v>1002</v>
      </c>
      <c r="C119" s="564" t="s">
        <v>26</v>
      </c>
      <c r="D119" s="563" t="s">
        <v>11</v>
      </c>
      <c r="E119" s="565" t="s">
        <v>909</v>
      </c>
      <c r="F119" s="563" t="s">
        <v>825</v>
      </c>
      <c r="G119" s="563" t="s">
        <v>871</v>
      </c>
      <c r="H119" s="556" t="s">
        <v>871</v>
      </c>
      <c r="I119" s="556" t="s">
        <v>872</v>
      </c>
      <c r="J119" s="557" t="s">
        <v>84</v>
      </c>
    </row>
    <row r="120" spans="1:10" ht="14.25" customHeight="1">
      <c r="A120" s="553" t="s">
        <v>424</v>
      </c>
      <c r="B120" s="563" t="s">
        <v>1003</v>
      </c>
      <c r="C120" s="564" t="s">
        <v>26</v>
      </c>
      <c r="D120" s="563" t="s">
        <v>11</v>
      </c>
      <c r="E120" s="565" t="s">
        <v>1004</v>
      </c>
      <c r="F120" s="563" t="s">
        <v>825</v>
      </c>
      <c r="G120" s="563" t="s">
        <v>871</v>
      </c>
      <c r="H120" s="556" t="s">
        <v>871</v>
      </c>
      <c r="I120" s="556" t="s">
        <v>872</v>
      </c>
      <c r="J120" s="557" t="s">
        <v>84</v>
      </c>
    </row>
    <row r="121" spans="1:10" ht="14.25" customHeight="1">
      <c r="A121" s="553" t="s">
        <v>424</v>
      </c>
      <c r="B121" s="563" t="s">
        <v>1003</v>
      </c>
      <c r="C121" s="564" t="s">
        <v>26</v>
      </c>
      <c r="D121" s="563" t="s">
        <v>939</v>
      </c>
      <c r="E121" s="565" t="s">
        <v>1005</v>
      </c>
      <c r="F121" s="563" t="s">
        <v>825</v>
      </c>
      <c r="G121" s="563" t="s">
        <v>871</v>
      </c>
      <c r="H121" s="556" t="s">
        <v>871</v>
      </c>
      <c r="I121" s="556" t="s">
        <v>872</v>
      </c>
      <c r="J121" s="557" t="s">
        <v>84</v>
      </c>
    </row>
    <row r="122" spans="1:10" ht="14.25" customHeight="1">
      <c r="A122" s="553" t="s">
        <v>424</v>
      </c>
      <c r="B122" s="563" t="s">
        <v>1003</v>
      </c>
      <c r="C122" s="564" t="s">
        <v>26</v>
      </c>
      <c r="D122" s="563" t="s">
        <v>939</v>
      </c>
      <c r="E122" s="565" t="s">
        <v>944</v>
      </c>
      <c r="F122" s="563" t="s">
        <v>825</v>
      </c>
      <c r="G122" s="563" t="s">
        <v>871</v>
      </c>
      <c r="H122" s="556" t="s">
        <v>871</v>
      </c>
      <c r="I122" s="556" t="s">
        <v>872</v>
      </c>
      <c r="J122" s="557" t="s">
        <v>84</v>
      </c>
    </row>
    <row r="123" spans="1:10" ht="14.25" customHeight="1">
      <c r="A123" s="553" t="s">
        <v>424</v>
      </c>
      <c r="B123" s="563" t="s">
        <v>1006</v>
      </c>
      <c r="C123" s="564" t="s">
        <v>26</v>
      </c>
      <c r="D123" s="563" t="s">
        <v>11</v>
      </c>
      <c r="E123" s="565" t="s">
        <v>909</v>
      </c>
      <c r="F123" s="563" t="s">
        <v>825</v>
      </c>
      <c r="G123" s="563" t="s">
        <v>871</v>
      </c>
      <c r="H123" s="556" t="s">
        <v>871</v>
      </c>
      <c r="I123" s="556" t="s">
        <v>872</v>
      </c>
      <c r="J123" s="557" t="s">
        <v>84</v>
      </c>
    </row>
    <row r="124" spans="1:10" ht="14.25" customHeight="1">
      <c r="A124" s="553" t="s">
        <v>424</v>
      </c>
      <c r="B124" s="563" t="s">
        <v>1006</v>
      </c>
      <c r="C124" s="564" t="s">
        <v>26</v>
      </c>
      <c r="D124" s="563" t="s">
        <v>939</v>
      </c>
      <c r="E124" s="565" t="s">
        <v>1007</v>
      </c>
      <c r="F124" s="563" t="s">
        <v>825</v>
      </c>
      <c r="G124" s="563" t="s">
        <v>871</v>
      </c>
      <c r="H124" s="556" t="s">
        <v>871</v>
      </c>
      <c r="I124" s="556" t="s">
        <v>872</v>
      </c>
      <c r="J124" s="557" t="s">
        <v>84</v>
      </c>
    </row>
    <row r="125" spans="1:10" ht="14.25" customHeight="1">
      <c r="A125" s="553" t="s">
        <v>424</v>
      </c>
      <c r="B125" s="563" t="s">
        <v>1008</v>
      </c>
      <c r="C125" s="564" t="s">
        <v>26</v>
      </c>
      <c r="D125" s="563" t="s">
        <v>11</v>
      </c>
      <c r="E125" s="565" t="s">
        <v>954</v>
      </c>
      <c r="F125" s="563" t="s">
        <v>825</v>
      </c>
      <c r="G125" s="563" t="s">
        <v>871</v>
      </c>
      <c r="H125" s="556" t="s">
        <v>871</v>
      </c>
      <c r="I125" s="556" t="s">
        <v>872</v>
      </c>
      <c r="J125" s="557" t="s">
        <v>84</v>
      </c>
    </row>
    <row r="126" spans="1:10" ht="14.25" customHeight="1">
      <c r="A126" s="553" t="s">
        <v>424</v>
      </c>
      <c r="B126" s="563" t="s">
        <v>1008</v>
      </c>
      <c r="C126" s="564" t="s">
        <v>26</v>
      </c>
      <c r="D126" s="563" t="s">
        <v>11</v>
      </c>
      <c r="E126" s="565" t="s">
        <v>1009</v>
      </c>
      <c r="F126" s="563" t="s">
        <v>825</v>
      </c>
      <c r="G126" s="568" t="s">
        <v>1010</v>
      </c>
      <c r="H126" s="556" t="s">
        <v>871</v>
      </c>
      <c r="I126" s="556" t="s">
        <v>872</v>
      </c>
      <c r="J126" s="557" t="s">
        <v>84</v>
      </c>
    </row>
    <row r="127" spans="1:10" ht="14.25" customHeight="1">
      <c r="A127" s="553" t="s">
        <v>424</v>
      </c>
      <c r="B127" s="563" t="s">
        <v>1011</v>
      </c>
      <c r="C127" s="564" t="s">
        <v>26</v>
      </c>
      <c r="D127" s="563" t="s">
        <v>11</v>
      </c>
      <c r="E127" s="565" t="s">
        <v>1012</v>
      </c>
      <c r="F127" s="563" t="s">
        <v>576</v>
      </c>
      <c r="G127" s="563" t="s">
        <v>871</v>
      </c>
      <c r="H127" s="556" t="s">
        <v>871</v>
      </c>
      <c r="I127" s="556" t="s">
        <v>872</v>
      </c>
      <c r="J127" s="557" t="s">
        <v>84</v>
      </c>
    </row>
    <row r="128" spans="1:10" ht="14.25" customHeight="1">
      <c r="A128" s="553" t="s">
        <v>424</v>
      </c>
      <c r="B128" s="563" t="s">
        <v>863</v>
      </c>
      <c r="C128" s="564" t="s">
        <v>26</v>
      </c>
      <c r="D128" s="563" t="s">
        <v>11</v>
      </c>
      <c r="E128" s="565" t="s">
        <v>864</v>
      </c>
      <c r="F128" s="563" t="s">
        <v>825</v>
      </c>
      <c r="G128" s="568" t="s">
        <v>158</v>
      </c>
      <c r="H128" s="556" t="s">
        <v>871</v>
      </c>
      <c r="I128" s="556" t="s">
        <v>872</v>
      </c>
      <c r="J128" s="557" t="s">
        <v>84</v>
      </c>
    </row>
    <row r="129" spans="1:10" ht="14.25" customHeight="1">
      <c r="A129" s="553" t="s">
        <v>424</v>
      </c>
      <c r="B129" s="563" t="s">
        <v>1013</v>
      </c>
      <c r="C129" s="564" t="s">
        <v>26</v>
      </c>
      <c r="D129" s="563" t="s">
        <v>11</v>
      </c>
      <c r="E129" s="565" t="s">
        <v>909</v>
      </c>
      <c r="F129" s="563" t="s">
        <v>576</v>
      </c>
      <c r="G129" s="563" t="s">
        <v>871</v>
      </c>
      <c r="H129" s="556" t="s">
        <v>871</v>
      </c>
      <c r="I129" s="556" t="s">
        <v>872</v>
      </c>
      <c r="J129" s="557" t="s">
        <v>84</v>
      </c>
    </row>
    <row r="130" spans="1:10" ht="14.25" customHeight="1">
      <c r="A130" s="553" t="s">
        <v>424</v>
      </c>
      <c r="B130" s="563" t="s">
        <v>1014</v>
      </c>
      <c r="C130" s="564" t="s">
        <v>26</v>
      </c>
      <c r="D130" s="563" t="s">
        <v>11</v>
      </c>
      <c r="E130" s="565" t="s">
        <v>1015</v>
      </c>
      <c r="F130" s="563" t="s">
        <v>825</v>
      </c>
      <c r="G130" s="563" t="s">
        <v>871</v>
      </c>
      <c r="H130" s="556" t="s">
        <v>871</v>
      </c>
      <c r="I130" s="556" t="s">
        <v>872</v>
      </c>
      <c r="J130" s="557" t="s">
        <v>84</v>
      </c>
    </row>
    <row r="131" spans="1:10" ht="14.25" customHeight="1">
      <c r="A131" s="553" t="s">
        <v>424</v>
      </c>
      <c r="B131" s="563" t="s">
        <v>1016</v>
      </c>
      <c r="C131" s="564" t="s">
        <v>26</v>
      </c>
      <c r="D131" s="563" t="s">
        <v>11</v>
      </c>
      <c r="E131" s="565" t="s">
        <v>1017</v>
      </c>
      <c r="F131" s="563" t="s">
        <v>825</v>
      </c>
      <c r="G131" s="563" t="s">
        <v>871</v>
      </c>
      <c r="H131" s="556" t="s">
        <v>871</v>
      </c>
      <c r="I131" s="556" t="s">
        <v>872</v>
      </c>
      <c r="J131" s="557" t="s">
        <v>84</v>
      </c>
    </row>
    <row r="132" spans="1:10" ht="14.25" customHeight="1">
      <c r="A132" s="553" t="s">
        <v>424</v>
      </c>
      <c r="B132" s="563" t="s">
        <v>1018</v>
      </c>
      <c r="C132" s="564" t="s">
        <v>26</v>
      </c>
      <c r="D132" s="563" t="s">
        <v>939</v>
      </c>
      <c r="E132" s="565" t="s">
        <v>944</v>
      </c>
      <c r="F132" s="563" t="s">
        <v>825</v>
      </c>
      <c r="G132" s="563" t="s">
        <v>871</v>
      </c>
      <c r="H132" s="556" t="s">
        <v>871</v>
      </c>
      <c r="I132" s="556" t="s">
        <v>872</v>
      </c>
      <c r="J132" s="557" t="s">
        <v>84</v>
      </c>
    </row>
    <row r="133" spans="1:10" ht="14.25" customHeight="1">
      <c r="A133" s="553" t="s">
        <v>424</v>
      </c>
      <c r="B133" s="563" t="s">
        <v>1019</v>
      </c>
      <c r="C133" s="564" t="s">
        <v>26</v>
      </c>
      <c r="D133" s="563" t="s">
        <v>939</v>
      </c>
      <c r="E133" s="565" t="s">
        <v>1020</v>
      </c>
      <c r="F133" s="563" t="s">
        <v>825</v>
      </c>
      <c r="G133" s="563" t="s">
        <v>871</v>
      </c>
      <c r="H133" s="556" t="s">
        <v>871</v>
      </c>
      <c r="I133" s="556" t="s">
        <v>872</v>
      </c>
      <c r="J133" s="557" t="s">
        <v>84</v>
      </c>
    </row>
    <row r="134" spans="1:10" ht="14.25" customHeight="1">
      <c r="A134" s="553" t="s">
        <v>424</v>
      </c>
      <c r="B134" s="563" t="s">
        <v>1019</v>
      </c>
      <c r="C134" s="564" t="s">
        <v>26</v>
      </c>
      <c r="D134" s="563" t="s">
        <v>939</v>
      </c>
      <c r="E134" s="565" t="s">
        <v>941</v>
      </c>
      <c r="F134" s="563" t="s">
        <v>825</v>
      </c>
      <c r="G134" s="563" t="s">
        <v>871</v>
      </c>
      <c r="H134" s="556" t="s">
        <v>871</v>
      </c>
      <c r="I134" s="556" t="s">
        <v>872</v>
      </c>
      <c r="J134" s="557" t="s">
        <v>84</v>
      </c>
    </row>
    <row r="135" spans="1:10" ht="14.25" customHeight="1">
      <c r="A135" s="553" t="s">
        <v>424</v>
      </c>
      <c r="B135" s="563" t="s">
        <v>1019</v>
      </c>
      <c r="C135" s="564" t="s">
        <v>26</v>
      </c>
      <c r="D135" s="563" t="s">
        <v>939</v>
      </c>
      <c r="E135" s="565" t="s">
        <v>1021</v>
      </c>
      <c r="F135" s="563" t="s">
        <v>825</v>
      </c>
      <c r="G135" s="563" t="s">
        <v>871</v>
      </c>
      <c r="H135" s="556" t="s">
        <v>871</v>
      </c>
      <c r="I135" s="556" t="s">
        <v>872</v>
      </c>
      <c r="J135" s="557" t="s">
        <v>84</v>
      </c>
    </row>
    <row r="136" spans="1:10" ht="14.25" customHeight="1">
      <c r="A136" s="553" t="s">
        <v>424</v>
      </c>
      <c r="B136" s="563" t="s">
        <v>1022</v>
      </c>
      <c r="C136" s="564" t="s">
        <v>26</v>
      </c>
      <c r="D136" s="563" t="s">
        <v>11</v>
      </c>
      <c r="E136" s="565" t="s">
        <v>909</v>
      </c>
      <c r="F136" s="563" t="s">
        <v>576</v>
      </c>
      <c r="G136" s="563" t="s">
        <v>871</v>
      </c>
      <c r="H136" s="556" t="s">
        <v>871</v>
      </c>
      <c r="I136" s="556" t="s">
        <v>872</v>
      </c>
      <c r="J136" s="557" t="s">
        <v>84</v>
      </c>
    </row>
    <row r="137" spans="1:10" ht="14.25" customHeight="1">
      <c r="A137" s="553" t="s">
        <v>424</v>
      </c>
      <c r="B137" s="563" t="s">
        <v>865</v>
      </c>
      <c r="C137" s="564" t="s">
        <v>26</v>
      </c>
      <c r="D137" s="563" t="s">
        <v>11</v>
      </c>
      <c r="E137" s="565" t="s">
        <v>1023</v>
      </c>
      <c r="F137" s="563" t="s">
        <v>825</v>
      </c>
      <c r="G137" s="563" t="s">
        <v>871</v>
      </c>
      <c r="H137" s="556" t="s">
        <v>871</v>
      </c>
      <c r="I137" s="556" t="s">
        <v>872</v>
      </c>
      <c r="J137" s="557" t="s">
        <v>84</v>
      </c>
    </row>
    <row r="138" spans="1:10" ht="14.25" customHeight="1">
      <c r="A138" s="553" t="s">
        <v>424</v>
      </c>
      <c r="B138" s="563" t="s">
        <v>865</v>
      </c>
      <c r="C138" s="564" t="s">
        <v>26</v>
      </c>
      <c r="D138" s="563" t="s">
        <v>11</v>
      </c>
      <c r="E138" s="565" t="s">
        <v>1024</v>
      </c>
      <c r="F138" s="563" t="s">
        <v>825</v>
      </c>
      <c r="G138" s="563" t="s">
        <v>871</v>
      </c>
      <c r="H138" s="556" t="s">
        <v>871</v>
      </c>
      <c r="I138" s="556" t="s">
        <v>872</v>
      </c>
      <c r="J138" s="557" t="s">
        <v>84</v>
      </c>
    </row>
    <row r="139" spans="1:10" ht="14.25" customHeight="1">
      <c r="A139" s="553" t="s">
        <v>424</v>
      </c>
      <c r="B139" s="563" t="s">
        <v>865</v>
      </c>
      <c r="C139" s="564" t="s">
        <v>26</v>
      </c>
      <c r="D139" s="563" t="s">
        <v>11</v>
      </c>
      <c r="E139" s="565" t="s">
        <v>155</v>
      </c>
      <c r="F139" s="563" t="s">
        <v>825</v>
      </c>
      <c r="G139" s="563" t="s">
        <v>871</v>
      </c>
      <c r="H139" s="556" t="s">
        <v>871</v>
      </c>
      <c r="I139" s="556" t="s">
        <v>872</v>
      </c>
      <c r="J139" s="557" t="s">
        <v>84</v>
      </c>
    </row>
    <row r="140" spans="1:10" ht="14.25" customHeight="1">
      <c r="A140" s="553" t="s">
        <v>424</v>
      </c>
      <c r="B140" s="563" t="s">
        <v>865</v>
      </c>
      <c r="C140" s="564" t="s">
        <v>26</v>
      </c>
      <c r="D140" s="563" t="s">
        <v>11</v>
      </c>
      <c r="E140" s="565" t="s">
        <v>1025</v>
      </c>
      <c r="F140" s="563" t="s">
        <v>825</v>
      </c>
      <c r="G140" s="563" t="s">
        <v>871</v>
      </c>
      <c r="H140" s="556" t="s">
        <v>871</v>
      </c>
      <c r="I140" s="556" t="s">
        <v>872</v>
      </c>
      <c r="J140" s="557" t="s">
        <v>84</v>
      </c>
    </row>
    <row r="141" spans="1:10" ht="14.25" customHeight="1">
      <c r="A141" s="553" t="s">
        <v>424</v>
      </c>
      <c r="B141" s="563" t="s">
        <v>1026</v>
      </c>
      <c r="C141" s="564" t="s">
        <v>26</v>
      </c>
      <c r="D141" s="563" t="s">
        <v>11</v>
      </c>
      <c r="E141" s="565" t="s">
        <v>909</v>
      </c>
      <c r="F141" s="563" t="s">
        <v>576</v>
      </c>
      <c r="G141" s="563" t="s">
        <v>871</v>
      </c>
      <c r="H141" s="556" t="s">
        <v>871</v>
      </c>
      <c r="I141" s="556" t="s">
        <v>872</v>
      </c>
      <c r="J141" s="557" t="s">
        <v>84</v>
      </c>
    </row>
    <row r="142" spans="1:10" ht="14.25" customHeight="1">
      <c r="A142" s="553" t="s">
        <v>424</v>
      </c>
      <c r="B142" s="563" t="s">
        <v>1027</v>
      </c>
      <c r="C142" s="564" t="s">
        <v>26</v>
      </c>
      <c r="D142" s="563" t="s">
        <v>11</v>
      </c>
      <c r="E142" s="565" t="s">
        <v>909</v>
      </c>
      <c r="F142" s="563" t="s">
        <v>825</v>
      </c>
      <c r="G142" s="568" t="s">
        <v>871</v>
      </c>
      <c r="H142" s="556" t="s">
        <v>871</v>
      </c>
      <c r="I142" s="556" t="s">
        <v>872</v>
      </c>
      <c r="J142" s="557" t="s">
        <v>84</v>
      </c>
    </row>
    <row r="143" spans="1:10" ht="14.25" customHeight="1">
      <c r="A143" s="553" t="s">
        <v>424</v>
      </c>
      <c r="B143" s="563" t="s">
        <v>1028</v>
      </c>
      <c r="C143" s="564" t="s">
        <v>26</v>
      </c>
      <c r="D143" s="563" t="s">
        <v>11</v>
      </c>
      <c r="E143" s="565" t="s">
        <v>1012</v>
      </c>
      <c r="F143" s="563" t="s">
        <v>576</v>
      </c>
      <c r="G143" s="563" t="s">
        <v>871</v>
      </c>
      <c r="H143" s="556" t="s">
        <v>871</v>
      </c>
      <c r="I143" s="556" t="s">
        <v>872</v>
      </c>
      <c r="J143" s="557" t="s">
        <v>84</v>
      </c>
    </row>
    <row r="144" spans="1:10" ht="14.25" customHeight="1">
      <c r="A144" s="553" t="s">
        <v>424</v>
      </c>
      <c r="B144" s="563" t="s">
        <v>1029</v>
      </c>
      <c r="C144" s="564" t="s">
        <v>26</v>
      </c>
      <c r="D144" s="563" t="s">
        <v>11</v>
      </c>
      <c r="E144" s="565" t="s">
        <v>10</v>
      </c>
      <c r="F144" s="563" t="s">
        <v>576</v>
      </c>
      <c r="G144" s="563" t="s">
        <v>871</v>
      </c>
      <c r="H144" s="556" t="s">
        <v>871</v>
      </c>
      <c r="I144" s="556" t="s">
        <v>872</v>
      </c>
      <c r="J144" s="557" t="s">
        <v>84</v>
      </c>
    </row>
    <row r="145" spans="1:10" ht="14.25" customHeight="1">
      <c r="A145" s="553" t="s">
        <v>424</v>
      </c>
      <c r="B145" s="563" t="s">
        <v>1030</v>
      </c>
      <c r="C145" s="564" t="s">
        <v>26</v>
      </c>
      <c r="D145" s="563" t="s">
        <v>11</v>
      </c>
      <c r="E145" s="565" t="s">
        <v>10</v>
      </c>
      <c r="F145" s="563" t="s">
        <v>576</v>
      </c>
      <c r="G145" s="563" t="s">
        <v>871</v>
      </c>
      <c r="H145" s="556" t="s">
        <v>871</v>
      </c>
      <c r="I145" s="556" t="s">
        <v>872</v>
      </c>
      <c r="J145" s="557" t="s">
        <v>84</v>
      </c>
    </row>
    <row r="146" spans="1:10" ht="14.25" customHeight="1">
      <c r="A146" s="553" t="s">
        <v>424</v>
      </c>
      <c r="B146" s="563" t="s">
        <v>1030</v>
      </c>
      <c r="C146" s="564" t="s">
        <v>26</v>
      </c>
      <c r="D146" s="563" t="s">
        <v>11</v>
      </c>
      <c r="E146" s="565" t="s">
        <v>954</v>
      </c>
      <c r="F146" s="563" t="s">
        <v>576</v>
      </c>
      <c r="G146" s="563" t="s">
        <v>871</v>
      </c>
      <c r="H146" s="556" t="s">
        <v>871</v>
      </c>
      <c r="I146" s="556" t="s">
        <v>872</v>
      </c>
      <c r="J146" s="557" t="s">
        <v>84</v>
      </c>
    </row>
    <row r="147" spans="1:10" ht="14.25" customHeight="1">
      <c r="A147" s="553" t="s">
        <v>424</v>
      </c>
      <c r="B147" s="563" t="s">
        <v>1030</v>
      </c>
      <c r="C147" s="564" t="s">
        <v>26</v>
      </c>
      <c r="D147" s="563" t="s">
        <v>11</v>
      </c>
      <c r="E147" s="565" t="s">
        <v>1031</v>
      </c>
      <c r="F147" s="563" t="s">
        <v>576</v>
      </c>
      <c r="G147" s="569">
        <v>6208</v>
      </c>
      <c r="H147" s="556" t="s">
        <v>1032</v>
      </c>
      <c r="I147" s="554"/>
      <c r="J147" s="557" t="s">
        <v>84</v>
      </c>
    </row>
    <row r="148" spans="1:10" ht="14.25" customHeight="1">
      <c r="A148" s="553" t="s">
        <v>424</v>
      </c>
      <c r="B148" s="563" t="s">
        <v>1033</v>
      </c>
      <c r="C148" s="564" t="s">
        <v>26</v>
      </c>
      <c r="D148" s="563" t="s">
        <v>11</v>
      </c>
      <c r="E148" s="565" t="s">
        <v>909</v>
      </c>
      <c r="F148" s="563" t="s">
        <v>576</v>
      </c>
      <c r="G148" s="568" t="s">
        <v>871</v>
      </c>
      <c r="H148" s="556" t="s">
        <v>871</v>
      </c>
      <c r="I148" s="556" t="s">
        <v>872</v>
      </c>
      <c r="J148" s="557" t="s">
        <v>84</v>
      </c>
    </row>
    <row r="149" spans="1:10" ht="14.25" customHeight="1">
      <c r="A149" s="553" t="s">
        <v>424</v>
      </c>
      <c r="B149" s="563" t="s">
        <v>1034</v>
      </c>
      <c r="C149" s="564" t="s">
        <v>26</v>
      </c>
      <c r="D149" s="563" t="s">
        <v>11</v>
      </c>
      <c r="E149" s="565" t="s">
        <v>909</v>
      </c>
      <c r="F149" s="563" t="s">
        <v>576</v>
      </c>
      <c r="G149" s="563" t="s">
        <v>871</v>
      </c>
      <c r="H149" s="556" t="s">
        <v>871</v>
      </c>
      <c r="I149" s="556" t="s">
        <v>872</v>
      </c>
      <c r="J149" s="557" t="s">
        <v>84</v>
      </c>
    </row>
    <row r="150" spans="1:10" ht="14.25" customHeight="1">
      <c r="A150" s="528" t="s">
        <v>424</v>
      </c>
      <c r="B150" s="268" t="s">
        <v>836</v>
      </c>
      <c r="C150" s="227" t="s">
        <v>24</v>
      </c>
      <c r="D150" s="268" t="s">
        <v>11</v>
      </c>
      <c r="E150" s="240" t="s">
        <v>169</v>
      </c>
      <c r="F150" s="268" t="s">
        <v>576</v>
      </c>
      <c r="G150" s="559" t="s">
        <v>1035</v>
      </c>
      <c r="H150" s="922" t="s">
        <v>1036</v>
      </c>
      <c r="I150" s="922" t="s">
        <v>1037</v>
      </c>
      <c r="J150" s="923" t="s">
        <v>83</v>
      </c>
    </row>
    <row r="151" spans="1:10" ht="14.25" customHeight="1">
      <c r="A151" s="528" t="s">
        <v>424</v>
      </c>
      <c r="B151" s="268" t="s">
        <v>836</v>
      </c>
      <c r="C151" s="227" t="s">
        <v>24</v>
      </c>
      <c r="D151" s="268" t="s">
        <v>11</v>
      </c>
      <c r="E151" s="240" t="s">
        <v>590</v>
      </c>
      <c r="F151" s="268" t="s">
        <v>576</v>
      </c>
      <c r="G151" s="559" t="s">
        <v>1038</v>
      </c>
      <c r="H151" s="922"/>
      <c r="I151" s="922"/>
      <c r="J151" s="923"/>
    </row>
    <row r="152" spans="1:10" ht="14.25" customHeight="1">
      <c r="A152" s="553" t="s">
        <v>424</v>
      </c>
      <c r="B152" s="556" t="s">
        <v>1039</v>
      </c>
      <c r="C152" s="564" t="s">
        <v>24</v>
      </c>
      <c r="D152" s="554" t="s">
        <v>11</v>
      </c>
      <c r="E152" s="555" t="s">
        <v>169</v>
      </c>
      <c r="F152" s="554" t="s">
        <v>576</v>
      </c>
      <c r="G152" s="556" t="s">
        <v>1040</v>
      </c>
      <c r="H152" s="556" t="s">
        <v>1041</v>
      </c>
      <c r="I152" s="556" t="s">
        <v>1042</v>
      </c>
      <c r="J152" s="557" t="s">
        <v>84</v>
      </c>
    </row>
    <row r="153" spans="1:10" ht="14.25" customHeight="1">
      <c r="A153" s="553" t="s">
        <v>424</v>
      </c>
      <c r="B153" s="554" t="s">
        <v>908</v>
      </c>
      <c r="C153" s="564" t="s">
        <v>24</v>
      </c>
      <c r="D153" s="554" t="s">
        <v>11</v>
      </c>
      <c r="E153" s="555" t="s">
        <v>1043</v>
      </c>
      <c r="F153" s="554" t="s">
        <v>825</v>
      </c>
      <c r="G153" s="556" t="s">
        <v>871</v>
      </c>
      <c r="H153" s="556"/>
      <c r="I153" s="556" t="s">
        <v>872</v>
      </c>
      <c r="J153" s="557" t="s">
        <v>84</v>
      </c>
    </row>
    <row r="154" spans="1:10" ht="14.25" customHeight="1">
      <c r="A154" s="553" t="s">
        <v>424</v>
      </c>
      <c r="B154" s="554" t="s">
        <v>908</v>
      </c>
      <c r="C154" s="564" t="s">
        <v>24</v>
      </c>
      <c r="D154" s="554" t="s">
        <v>11</v>
      </c>
      <c r="E154" s="555" t="s">
        <v>590</v>
      </c>
      <c r="F154" s="554" t="s">
        <v>825</v>
      </c>
      <c r="G154" s="556" t="s">
        <v>1032</v>
      </c>
      <c r="H154" s="554"/>
      <c r="I154" s="556" t="s">
        <v>223</v>
      </c>
      <c r="J154" s="557" t="s">
        <v>84</v>
      </c>
    </row>
    <row r="155" spans="1:10" ht="14.25" customHeight="1">
      <c r="A155" s="553" t="s">
        <v>424</v>
      </c>
      <c r="B155" s="554" t="s">
        <v>908</v>
      </c>
      <c r="C155" s="564" t="s">
        <v>24</v>
      </c>
      <c r="D155" s="554" t="s">
        <v>11</v>
      </c>
      <c r="E155" s="555" t="s">
        <v>81</v>
      </c>
      <c r="F155" s="554" t="s">
        <v>825</v>
      </c>
      <c r="G155" s="556" t="s">
        <v>878</v>
      </c>
      <c r="H155" s="554"/>
      <c r="I155" s="556" t="s">
        <v>1044</v>
      </c>
      <c r="J155" s="557" t="s">
        <v>84</v>
      </c>
    </row>
    <row r="156" spans="1:10" ht="14.25" customHeight="1">
      <c r="A156" s="553" t="s">
        <v>424</v>
      </c>
      <c r="B156" s="554" t="s">
        <v>911</v>
      </c>
      <c r="C156" s="564" t="s">
        <v>24</v>
      </c>
      <c r="D156" s="554" t="s">
        <v>11</v>
      </c>
      <c r="E156" s="555" t="s">
        <v>169</v>
      </c>
      <c r="F156" s="554" t="s">
        <v>576</v>
      </c>
      <c r="G156" s="556" t="s">
        <v>1040</v>
      </c>
      <c r="H156" s="556" t="s">
        <v>1045</v>
      </c>
      <c r="I156" s="556" t="s">
        <v>140</v>
      </c>
      <c r="J156" s="557" t="s">
        <v>84</v>
      </c>
    </row>
    <row r="157" spans="1:10" ht="14.25" customHeight="1">
      <c r="A157" s="553" t="s">
        <v>424</v>
      </c>
      <c r="B157" s="554" t="s">
        <v>913</v>
      </c>
      <c r="C157" s="564" t="s">
        <v>24</v>
      </c>
      <c r="D157" s="554" t="s">
        <v>11</v>
      </c>
      <c r="E157" s="555" t="s">
        <v>169</v>
      </c>
      <c r="F157" s="554" t="s">
        <v>576</v>
      </c>
      <c r="G157" s="556" t="s">
        <v>871</v>
      </c>
      <c r="H157" s="556" t="s">
        <v>871</v>
      </c>
      <c r="I157" s="556" t="s">
        <v>872</v>
      </c>
      <c r="J157" s="557" t="s">
        <v>84</v>
      </c>
    </row>
    <row r="158" spans="1:10" ht="14.25" customHeight="1">
      <c r="A158" s="553" t="s">
        <v>424</v>
      </c>
      <c r="B158" s="554" t="s">
        <v>1046</v>
      </c>
      <c r="C158" s="564" t="s">
        <v>24</v>
      </c>
      <c r="D158" s="554" t="s">
        <v>11</v>
      </c>
      <c r="E158" s="555" t="s">
        <v>1043</v>
      </c>
      <c r="F158" s="554" t="s">
        <v>576</v>
      </c>
      <c r="G158" s="556" t="s">
        <v>871</v>
      </c>
      <c r="H158" s="556" t="s">
        <v>871</v>
      </c>
      <c r="I158" s="556" t="s">
        <v>872</v>
      </c>
      <c r="J158" s="557" t="s">
        <v>84</v>
      </c>
    </row>
    <row r="159" spans="1:10" ht="14.25" customHeight="1">
      <c r="A159" s="553" t="s">
        <v>424</v>
      </c>
      <c r="B159" s="554" t="s">
        <v>1046</v>
      </c>
      <c r="C159" s="564" t="s">
        <v>24</v>
      </c>
      <c r="D159" s="554" t="s">
        <v>11</v>
      </c>
      <c r="E159" s="555" t="s">
        <v>856</v>
      </c>
      <c r="F159" s="554" t="s">
        <v>576</v>
      </c>
      <c r="G159" s="556" t="s">
        <v>1047</v>
      </c>
      <c r="H159" s="556" t="s">
        <v>1048</v>
      </c>
      <c r="I159" s="556" t="s">
        <v>1049</v>
      </c>
      <c r="J159" s="557" t="s">
        <v>84</v>
      </c>
    </row>
    <row r="160" spans="1:10" ht="14.25" customHeight="1">
      <c r="A160" s="528" t="s">
        <v>424</v>
      </c>
      <c r="B160" s="268" t="s">
        <v>837</v>
      </c>
      <c r="C160" s="227" t="s">
        <v>24</v>
      </c>
      <c r="D160" s="268" t="s">
        <v>11</v>
      </c>
      <c r="E160" s="537" t="s">
        <v>838</v>
      </c>
      <c r="F160" s="268" t="s">
        <v>825</v>
      </c>
      <c r="G160" s="559" t="s">
        <v>1050</v>
      </c>
      <c r="H160" s="559" t="s">
        <v>1051</v>
      </c>
      <c r="I160" s="559" t="s">
        <v>1052</v>
      </c>
      <c r="J160" s="560" t="s">
        <v>83</v>
      </c>
    </row>
    <row r="161" spans="1:10" ht="14.25" customHeight="1">
      <c r="A161" s="528" t="s">
        <v>424</v>
      </c>
      <c r="B161" s="268" t="s">
        <v>837</v>
      </c>
      <c r="C161" s="227" t="s">
        <v>24</v>
      </c>
      <c r="D161" s="268" t="s">
        <v>11</v>
      </c>
      <c r="E161" s="537" t="s">
        <v>839</v>
      </c>
      <c r="F161" s="268" t="s">
        <v>825</v>
      </c>
      <c r="G161" s="559" t="s">
        <v>1053</v>
      </c>
      <c r="H161" s="559" t="s">
        <v>1054</v>
      </c>
      <c r="I161" s="559" t="s">
        <v>1049</v>
      </c>
      <c r="J161" s="560" t="s">
        <v>83</v>
      </c>
    </row>
    <row r="162" spans="1:10" ht="14.25" customHeight="1">
      <c r="A162" s="528" t="s">
        <v>424</v>
      </c>
      <c r="B162" s="268" t="s">
        <v>837</v>
      </c>
      <c r="C162" s="227" t="s">
        <v>24</v>
      </c>
      <c r="D162" s="268" t="s">
        <v>11</v>
      </c>
      <c r="E162" s="537" t="s">
        <v>840</v>
      </c>
      <c r="F162" s="268" t="s">
        <v>825</v>
      </c>
      <c r="G162" s="559" t="s">
        <v>1055</v>
      </c>
      <c r="H162" s="559" t="s">
        <v>1056</v>
      </c>
      <c r="I162" s="559" t="s">
        <v>893</v>
      </c>
      <c r="J162" s="560" t="s">
        <v>83</v>
      </c>
    </row>
    <row r="163" spans="1:10" ht="14.25" customHeight="1">
      <c r="A163" s="553" t="s">
        <v>424</v>
      </c>
      <c r="B163" s="554" t="s">
        <v>926</v>
      </c>
      <c r="C163" s="564" t="s">
        <v>24</v>
      </c>
      <c r="D163" s="554" t="s">
        <v>11</v>
      </c>
      <c r="E163" s="555" t="s">
        <v>590</v>
      </c>
      <c r="F163" s="554" t="s">
        <v>576</v>
      </c>
      <c r="G163" s="556" t="s">
        <v>871</v>
      </c>
      <c r="H163" s="556" t="s">
        <v>871</v>
      </c>
      <c r="I163" s="556" t="s">
        <v>872</v>
      </c>
      <c r="J163" s="557" t="s">
        <v>84</v>
      </c>
    </row>
    <row r="164" spans="1:10" ht="14.25" customHeight="1">
      <c r="A164" s="528" t="s">
        <v>424</v>
      </c>
      <c r="B164" s="268" t="s">
        <v>841</v>
      </c>
      <c r="C164" s="227" t="s">
        <v>24</v>
      </c>
      <c r="D164" s="268" t="s">
        <v>11</v>
      </c>
      <c r="E164" s="240" t="s">
        <v>81</v>
      </c>
      <c r="F164" s="268" t="s">
        <v>576</v>
      </c>
      <c r="G164" s="559" t="s">
        <v>1057</v>
      </c>
      <c r="H164" s="559" t="s">
        <v>871</v>
      </c>
      <c r="I164" s="559" t="s">
        <v>1032</v>
      </c>
      <c r="J164" s="560" t="s">
        <v>83</v>
      </c>
    </row>
    <row r="165" spans="1:10" ht="14.25" customHeight="1">
      <c r="A165" s="553" t="s">
        <v>424</v>
      </c>
      <c r="B165" s="554" t="s">
        <v>928</v>
      </c>
      <c r="C165" s="564" t="s">
        <v>24</v>
      </c>
      <c r="D165" s="554" t="s">
        <v>11</v>
      </c>
      <c r="E165" s="555" t="s">
        <v>81</v>
      </c>
      <c r="F165" s="554" t="s">
        <v>576</v>
      </c>
      <c r="G165" s="556" t="s">
        <v>871</v>
      </c>
      <c r="H165" s="556" t="s">
        <v>871</v>
      </c>
      <c r="I165" s="556" t="s">
        <v>872</v>
      </c>
      <c r="J165" s="557" t="s">
        <v>84</v>
      </c>
    </row>
    <row r="166" spans="1:10" ht="14.25" customHeight="1">
      <c r="A166" s="553" t="s">
        <v>424</v>
      </c>
      <c r="B166" s="554" t="s">
        <v>936</v>
      </c>
      <c r="C166" s="564" t="s">
        <v>24</v>
      </c>
      <c r="D166" s="554" t="s">
        <v>11</v>
      </c>
      <c r="E166" s="555" t="s">
        <v>169</v>
      </c>
      <c r="F166" s="554" t="s">
        <v>576</v>
      </c>
      <c r="G166" s="556" t="s">
        <v>1058</v>
      </c>
      <c r="H166" s="556" t="s">
        <v>871</v>
      </c>
      <c r="I166" s="556" t="s">
        <v>154</v>
      </c>
      <c r="J166" s="557" t="s">
        <v>84</v>
      </c>
    </row>
    <row r="167" spans="1:10" ht="14.25" customHeight="1">
      <c r="A167" s="553" t="s">
        <v>424</v>
      </c>
      <c r="B167" s="554" t="s">
        <v>936</v>
      </c>
      <c r="C167" s="564" t="s">
        <v>24</v>
      </c>
      <c r="D167" s="554" t="s">
        <v>11</v>
      </c>
      <c r="E167" s="555" t="s">
        <v>590</v>
      </c>
      <c r="F167" s="554" t="s">
        <v>576</v>
      </c>
      <c r="G167" s="556" t="s">
        <v>1059</v>
      </c>
      <c r="H167" s="556" t="s">
        <v>871</v>
      </c>
      <c r="I167" s="556" t="s">
        <v>1060</v>
      </c>
      <c r="J167" s="557" t="s">
        <v>84</v>
      </c>
    </row>
    <row r="168" spans="1:10" ht="14.25" customHeight="1">
      <c r="A168" s="553" t="s">
        <v>424</v>
      </c>
      <c r="B168" s="554" t="s">
        <v>842</v>
      </c>
      <c r="C168" s="564" t="s">
        <v>24</v>
      </c>
      <c r="D168" s="554" t="s">
        <v>11</v>
      </c>
      <c r="E168" s="555" t="s">
        <v>1043</v>
      </c>
      <c r="F168" s="554" t="s">
        <v>825</v>
      </c>
      <c r="G168" s="556" t="s">
        <v>871</v>
      </c>
      <c r="H168" s="556" t="s">
        <v>871</v>
      </c>
      <c r="I168" s="556" t="s">
        <v>872</v>
      </c>
      <c r="J168" s="557" t="s">
        <v>84</v>
      </c>
    </row>
    <row r="169" spans="1:10" ht="14.25" customHeight="1">
      <c r="A169" s="528" t="s">
        <v>424</v>
      </c>
      <c r="B169" s="268" t="s">
        <v>842</v>
      </c>
      <c r="C169" s="227" t="s">
        <v>24</v>
      </c>
      <c r="D169" s="268" t="s">
        <v>11</v>
      </c>
      <c r="E169" s="537" t="s">
        <v>843</v>
      </c>
      <c r="F169" s="268" t="s">
        <v>825</v>
      </c>
      <c r="G169" s="559" t="s">
        <v>1061</v>
      </c>
      <c r="H169" s="559" t="s">
        <v>1062</v>
      </c>
      <c r="I169" s="559" t="s">
        <v>894</v>
      </c>
      <c r="J169" s="560" t="s">
        <v>83</v>
      </c>
    </row>
    <row r="170" spans="1:10" ht="14.25" customHeight="1">
      <c r="A170" s="528" t="s">
        <v>424</v>
      </c>
      <c r="B170" s="268" t="s">
        <v>842</v>
      </c>
      <c r="C170" s="227" t="s">
        <v>24</v>
      </c>
      <c r="D170" s="268" t="s">
        <v>11</v>
      </c>
      <c r="E170" s="537" t="s">
        <v>844</v>
      </c>
      <c r="F170" s="268" t="s">
        <v>825</v>
      </c>
      <c r="G170" s="559" t="s">
        <v>1063</v>
      </c>
      <c r="H170" s="559" t="s">
        <v>1060</v>
      </c>
      <c r="I170" s="924" t="s">
        <v>1064</v>
      </c>
      <c r="J170" s="560" t="s">
        <v>83</v>
      </c>
    </row>
    <row r="171" spans="1:10" ht="14.25" customHeight="1">
      <c r="A171" s="528" t="s">
        <v>424</v>
      </c>
      <c r="B171" s="268" t="s">
        <v>842</v>
      </c>
      <c r="C171" s="227" t="s">
        <v>24</v>
      </c>
      <c r="D171" s="268" t="s">
        <v>11</v>
      </c>
      <c r="E171" s="537" t="s">
        <v>845</v>
      </c>
      <c r="F171" s="268" t="s">
        <v>825</v>
      </c>
      <c r="G171" s="559" t="s">
        <v>1065</v>
      </c>
      <c r="H171" s="559" t="s">
        <v>1066</v>
      </c>
      <c r="I171" s="925"/>
      <c r="J171" s="560" t="s">
        <v>83</v>
      </c>
    </row>
    <row r="172" spans="1:10" ht="14.25" customHeight="1">
      <c r="A172" s="528" t="s">
        <v>424</v>
      </c>
      <c r="B172" s="559" t="s">
        <v>846</v>
      </c>
      <c r="C172" s="227" t="s">
        <v>24</v>
      </c>
      <c r="D172" s="268" t="s">
        <v>11</v>
      </c>
      <c r="E172" s="268" t="s">
        <v>169</v>
      </c>
      <c r="F172" s="559" t="s">
        <v>576</v>
      </c>
      <c r="G172" s="559" t="s">
        <v>1067</v>
      </c>
      <c r="H172" s="559" t="s">
        <v>1068</v>
      </c>
      <c r="I172" s="922" t="s">
        <v>892</v>
      </c>
      <c r="J172" s="923" t="s">
        <v>83</v>
      </c>
    </row>
    <row r="173" spans="1:10" ht="14.25" customHeight="1">
      <c r="A173" s="528" t="s">
        <v>424</v>
      </c>
      <c r="B173" s="559" t="s">
        <v>847</v>
      </c>
      <c r="C173" s="227" t="s">
        <v>24</v>
      </c>
      <c r="D173" s="268" t="s">
        <v>11</v>
      </c>
      <c r="E173" s="268" t="s">
        <v>169</v>
      </c>
      <c r="F173" s="559" t="s">
        <v>576</v>
      </c>
      <c r="G173" s="559" t="s">
        <v>1069</v>
      </c>
      <c r="H173" s="559" t="s">
        <v>1068</v>
      </c>
      <c r="I173" s="903"/>
      <c r="J173" s="926"/>
    </row>
    <row r="174" spans="1:10" ht="14.25" customHeight="1">
      <c r="A174" s="553" t="s">
        <v>424</v>
      </c>
      <c r="B174" s="554" t="s">
        <v>946</v>
      </c>
      <c r="C174" s="564" t="s">
        <v>24</v>
      </c>
      <c r="D174" s="554" t="s">
        <v>11</v>
      </c>
      <c r="E174" s="555" t="s">
        <v>169</v>
      </c>
      <c r="F174" s="554" t="s">
        <v>576</v>
      </c>
      <c r="G174" s="556" t="s">
        <v>871</v>
      </c>
      <c r="H174" s="556" t="s">
        <v>871</v>
      </c>
      <c r="I174" s="556" t="s">
        <v>872</v>
      </c>
      <c r="J174" s="557" t="s">
        <v>84</v>
      </c>
    </row>
    <row r="175" spans="1:10" ht="14.25" customHeight="1">
      <c r="A175" s="553" t="s">
        <v>424</v>
      </c>
      <c r="B175" s="554" t="s">
        <v>953</v>
      </c>
      <c r="C175" s="564" t="s">
        <v>24</v>
      </c>
      <c r="D175" s="554" t="s">
        <v>11</v>
      </c>
      <c r="E175" s="555" t="s">
        <v>81</v>
      </c>
      <c r="F175" s="554" t="s">
        <v>576</v>
      </c>
      <c r="G175" s="556" t="s">
        <v>871</v>
      </c>
      <c r="H175" s="556" t="s">
        <v>871</v>
      </c>
      <c r="I175" s="556" t="s">
        <v>872</v>
      </c>
      <c r="J175" s="557" t="s">
        <v>84</v>
      </c>
    </row>
    <row r="176" spans="1:10" ht="14.25" customHeight="1">
      <c r="A176" s="553" t="s">
        <v>424</v>
      </c>
      <c r="B176" s="554" t="s">
        <v>955</v>
      </c>
      <c r="C176" s="564" t="s">
        <v>24</v>
      </c>
      <c r="D176" s="554" t="s">
        <v>11</v>
      </c>
      <c r="E176" s="555" t="s">
        <v>81</v>
      </c>
      <c r="F176" s="554" t="s">
        <v>576</v>
      </c>
      <c r="G176" s="556" t="s">
        <v>892</v>
      </c>
      <c r="H176" s="556" t="s">
        <v>872</v>
      </c>
      <c r="I176" s="556" t="s">
        <v>903</v>
      </c>
      <c r="J176" s="557" t="s">
        <v>84</v>
      </c>
    </row>
    <row r="177" spans="1:10" ht="14.25" customHeight="1">
      <c r="A177" s="528" t="s">
        <v>424</v>
      </c>
      <c r="B177" s="559" t="s">
        <v>848</v>
      </c>
      <c r="C177" s="227" t="s">
        <v>24</v>
      </c>
      <c r="D177" s="268" t="s">
        <v>11</v>
      </c>
      <c r="E177" s="559" t="s">
        <v>169</v>
      </c>
      <c r="F177" s="268" t="s">
        <v>576</v>
      </c>
      <c r="G177" s="559" t="s">
        <v>1070</v>
      </c>
      <c r="H177" s="559" t="s">
        <v>1071</v>
      </c>
      <c r="I177" s="559" t="s">
        <v>152</v>
      </c>
      <c r="J177" s="560" t="s">
        <v>83</v>
      </c>
    </row>
    <row r="178" spans="1:10" ht="14.25" customHeight="1">
      <c r="A178" s="553" t="s">
        <v>424</v>
      </c>
      <c r="B178" s="556" t="s">
        <v>723</v>
      </c>
      <c r="C178" s="564" t="s">
        <v>24</v>
      </c>
      <c r="D178" s="554" t="s">
        <v>11</v>
      </c>
      <c r="E178" s="556" t="s">
        <v>169</v>
      </c>
      <c r="F178" s="554" t="s">
        <v>1072</v>
      </c>
      <c r="G178" s="556" t="s">
        <v>162</v>
      </c>
      <c r="H178" s="556" t="s">
        <v>1071</v>
      </c>
      <c r="I178" s="556" t="s">
        <v>152</v>
      </c>
      <c r="J178" s="557" t="s">
        <v>84</v>
      </c>
    </row>
    <row r="179" spans="1:10" ht="14.25" customHeight="1">
      <c r="A179" s="553" t="s">
        <v>424</v>
      </c>
      <c r="B179" s="554" t="s">
        <v>848</v>
      </c>
      <c r="C179" s="564" t="s">
        <v>24</v>
      </c>
      <c r="D179" s="554" t="s">
        <v>11</v>
      </c>
      <c r="E179" s="555" t="s">
        <v>590</v>
      </c>
      <c r="F179" s="554" t="s">
        <v>576</v>
      </c>
      <c r="G179" s="556" t="s">
        <v>1073</v>
      </c>
      <c r="H179" s="556" t="s">
        <v>871</v>
      </c>
      <c r="I179" s="556" t="s">
        <v>1074</v>
      </c>
      <c r="J179" s="557" t="s">
        <v>84</v>
      </c>
    </row>
    <row r="180" spans="1:10" ht="14.25" customHeight="1">
      <c r="A180" s="553" t="s">
        <v>424</v>
      </c>
      <c r="B180" s="554" t="s">
        <v>961</v>
      </c>
      <c r="C180" s="564" t="s">
        <v>24</v>
      </c>
      <c r="D180" s="554" t="s">
        <v>11</v>
      </c>
      <c r="E180" s="555" t="s">
        <v>81</v>
      </c>
      <c r="F180" s="554" t="s">
        <v>825</v>
      </c>
      <c r="G180" s="556" t="s">
        <v>871</v>
      </c>
      <c r="H180" s="556" t="s">
        <v>871</v>
      </c>
      <c r="I180" s="556" t="s">
        <v>872</v>
      </c>
      <c r="J180" s="557" t="s">
        <v>84</v>
      </c>
    </row>
    <row r="181" spans="1:10" ht="14.25" customHeight="1">
      <c r="A181" s="528" t="s">
        <v>424</v>
      </c>
      <c r="B181" s="268" t="s">
        <v>849</v>
      </c>
      <c r="C181" s="227" t="s">
        <v>24</v>
      </c>
      <c r="D181" s="268" t="s">
        <v>11</v>
      </c>
      <c r="E181" s="537" t="s">
        <v>850</v>
      </c>
      <c r="F181" s="268" t="s">
        <v>825</v>
      </c>
      <c r="G181" s="559" t="s">
        <v>1075</v>
      </c>
      <c r="H181" s="559" t="s">
        <v>154</v>
      </c>
      <c r="I181" s="559" t="s">
        <v>1076</v>
      </c>
      <c r="J181" s="560" t="s">
        <v>83</v>
      </c>
    </row>
    <row r="182" spans="1:10" ht="14.25" customHeight="1">
      <c r="A182" s="553" t="s">
        <v>424</v>
      </c>
      <c r="B182" s="554" t="s">
        <v>1077</v>
      </c>
      <c r="C182" s="564" t="s">
        <v>24</v>
      </c>
      <c r="D182" s="554" t="s">
        <v>11</v>
      </c>
      <c r="E182" s="555" t="s">
        <v>856</v>
      </c>
      <c r="F182" s="554" t="s">
        <v>576</v>
      </c>
      <c r="G182" s="556" t="s">
        <v>871</v>
      </c>
      <c r="H182" s="556" t="s">
        <v>871</v>
      </c>
      <c r="I182" s="556" t="s">
        <v>872</v>
      </c>
      <c r="J182" s="557" t="s">
        <v>84</v>
      </c>
    </row>
    <row r="183" spans="1:10" ht="14.25" customHeight="1">
      <c r="A183" s="553" t="s">
        <v>424</v>
      </c>
      <c r="B183" s="554" t="s">
        <v>966</v>
      </c>
      <c r="C183" s="564" t="s">
        <v>24</v>
      </c>
      <c r="D183" s="554" t="s">
        <v>11</v>
      </c>
      <c r="E183" s="555" t="s">
        <v>1043</v>
      </c>
      <c r="F183" s="554" t="s">
        <v>576</v>
      </c>
      <c r="G183" s="556" t="s">
        <v>871</v>
      </c>
      <c r="H183" s="556" t="s">
        <v>871</v>
      </c>
      <c r="I183" s="556" t="s">
        <v>872</v>
      </c>
      <c r="J183" s="557" t="s">
        <v>84</v>
      </c>
    </row>
    <row r="184" spans="1:10" ht="14.25" customHeight="1">
      <c r="A184" s="538" t="s">
        <v>424</v>
      </c>
      <c r="B184" s="389" t="s">
        <v>851</v>
      </c>
      <c r="C184" s="147" t="s">
        <v>24</v>
      </c>
      <c r="D184" s="389" t="s">
        <v>11</v>
      </c>
      <c r="E184" s="539" t="s">
        <v>840</v>
      </c>
      <c r="F184" s="389" t="s">
        <v>825</v>
      </c>
      <c r="G184" s="390" t="s">
        <v>1078</v>
      </c>
      <c r="H184" s="390" t="s">
        <v>1079</v>
      </c>
      <c r="I184" s="390" t="s">
        <v>1080</v>
      </c>
      <c r="J184" s="570" t="s">
        <v>83</v>
      </c>
    </row>
    <row r="185" spans="1:10" ht="14.25" customHeight="1">
      <c r="A185" s="553" t="s">
        <v>424</v>
      </c>
      <c r="B185" s="554" t="s">
        <v>851</v>
      </c>
      <c r="C185" s="564" t="s">
        <v>24</v>
      </c>
      <c r="D185" s="554" t="s">
        <v>11</v>
      </c>
      <c r="E185" s="562" t="s">
        <v>1081</v>
      </c>
      <c r="F185" s="554" t="s">
        <v>825</v>
      </c>
      <c r="G185" s="556" t="s">
        <v>1082</v>
      </c>
      <c r="H185" s="556" t="s">
        <v>48</v>
      </c>
      <c r="I185" s="556" t="s">
        <v>878</v>
      </c>
      <c r="J185" s="557" t="s">
        <v>84</v>
      </c>
    </row>
    <row r="186" spans="1:10" ht="14.25" customHeight="1">
      <c r="A186" s="553" t="s">
        <v>424</v>
      </c>
      <c r="B186" s="554" t="s">
        <v>852</v>
      </c>
      <c r="C186" s="564" t="s">
        <v>24</v>
      </c>
      <c r="D186" s="554" t="s">
        <v>11</v>
      </c>
      <c r="E186" s="555" t="s">
        <v>81</v>
      </c>
      <c r="F186" s="554" t="s">
        <v>825</v>
      </c>
      <c r="G186" s="556" t="s">
        <v>1083</v>
      </c>
      <c r="H186" s="556" t="s">
        <v>1032</v>
      </c>
      <c r="I186" s="556" t="s">
        <v>872</v>
      </c>
      <c r="J186" s="557" t="s">
        <v>84</v>
      </c>
    </row>
    <row r="187" spans="1:10" ht="14.25" customHeight="1">
      <c r="A187" s="528" t="s">
        <v>424</v>
      </c>
      <c r="B187" s="268" t="s">
        <v>852</v>
      </c>
      <c r="C187" s="227" t="s">
        <v>24</v>
      </c>
      <c r="D187" s="268" t="s">
        <v>11</v>
      </c>
      <c r="E187" s="240" t="s">
        <v>590</v>
      </c>
      <c r="F187" s="268" t="s">
        <v>576</v>
      </c>
      <c r="G187" s="559" t="s">
        <v>1084</v>
      </c>
      <c r="H187" s="559" t="s">
        <v>1076</v>
      </c>
      <c r="I187" s="559" t="s">
        <v>893</v>
      </c>
      <c r="J187" s="560" t="s">
        <v>83</v>
      </c>
    </row>
    <row r="188" spans="1:10" ht="14.25" customHeight="1">
      <c r="A188" s="528" t="s">
        <v>424</v>
      </c>
      <c r="B188" s="268" t="s">
        <v>853</v>
      </c>
      <c r="C188" s="227" t="s">
        <v>24</v>
      </c>
      <c r="D188" s="268" t="s">
        <v>11</v>
      </c>
      <c r="E188" s="537" t="s">
        <v>854</v>
      </c>
      <c r="F188" s="268" t="s">
        <v>825</v>
      </c>
      <c r="G188" s="559" t="s">
        <v>1085</v>
      </c>
      <c r="H188" s="559" t="s">
        <v>1080</v>
      </c>
      <c r="I188" s="559" t="s">
        <v>874</v>
      </c>
      <c r="J188" s="560" t="s">
        <v>83</v>
      </c>
    </row>
    <row r="189" spans="1:10" ht="14.25" customHeight="1">
      <c r="A189" s="528" t="s">
        <v>424</v>
      </c>
      <c r="B189" s="559" t="s">
        <v>834</v>
      </c>
      <c r="C189" s="227" t="s">
        <v>24</v>
      </c>
      <c r="D189" s="268" t="s">
        <v>11</v>
      </c>
      <c r="E189" s="240" t="s">
        <v>835</v>
      </c>
      <c r="F189" s="268" t="s">
        <v>825</v>
      </c>
      <c r="G189" s="559" t="s">
        <v>1086</v>
      </c>
      <c r="H189" s="559" t="s">
        <v>1087</v>
      </c>
      <c r="I189" s="559" t="s">
        <v>1088</v>
      </c>
      <c r="J189" s="560" t="s">
        <v>83</v>
      </c>
    </row>
    <row r="190" spans="1:10" ht="14.25" customHeight="1">
      <c r="A190" s="553" t="s">
        <v>424</v>
      </c>
      <c r="B190" s="554" t="s">
        <v>975</v>
      </c>
      <c r="C190" s="564" t="s">
        <v>24</v>
      </c>
      <c r="D190" s="554" t="s">
        <v>11</v>
      </c>
      <c r="E190" s="555" t="s">
        <v>856</v>
      </c>
      <c r="F190" s="554" t="s">
        <v>825</v>
      </c>
      <c r="G190" s="556" t="s">
        <v>156</v>
      </c>
      <c r="H190" s="556" t="s">
        <v>871</v>
      </c>
      <c r="I190" s="556" t="s">
        <v>1089</v>
      </c>
      <c r="J190" s="557" t="s">
        <v>84</v>
      </c>
    </row>
    <row r="191" spans="1:10" ht="14.25" customHeight="1">
      <c r="A191" s="528" t="s">
        <v>424</v>
      </c>
      <c r="B191" s="268" t="s">
        <v>855</v>
      </c>
      <c r="C191" s="227" t="s">
        <v>24</v>
      </c>
      <c r="D191" s="268" t="s">
        <v>11</v>
      </c>
      <c r="E191" s="240" t="s">
        <v>856</v>
      </c>
      <c r="F191" s="268" t="s">
        <v>576</v>
      </c>
      <c r="G191" s="559" t="s">
        <v>1090</v>
      </c>
      <c r="H191" s="559" t="s">
        <v>1051</v>
      </c>
      <c r="I191" s="559" t="s">
        <v>894</v>
      </c>
      <c r="J191" s="560" t="s">
        <v>83</v>
      </c>
    </row>
    <row r="192" spans="1:10" ht="14.25" customHeight="1">
      <c r="A192" s="553" t="s">
        <v>424</v>
      </c>
      <c r="B192" s="554" t="s">
        <v>1091</v>
      </c>
      <c r="C192" s="564" t="s">
        <v>24</v>
      </c>
      <c r="D192" s="554" t="s">
        <v>11</v>
      </c>
      <c r="E192" s="555" t="s">
        <v>81</v>
      </c>
      <c r="F192" s="554" t="s">
        <v>576</v>
      </c>
      <c r="G192" s="556" t="s">
        <v>871</v>
      </c>
      <c r="H192" s="556" t="s">
        <v>871</v>
      </c>
      <c r="I192" s="556" t="s">
        <v>872</v>
      </c>
      <c r="J192" s="557" t="s">
        <v>84</v>
      </c>
    </row>
    <row r="193" spans="1:10" ht="14.25" customHeight="1">
      <c r="A193" s="553" t="s">
        <v>424</v>
      </c>
      <c r="B193" s="554" t="s">
        <v>976</v>
      </c>
      <c r="C193" s="564" t="s">
        <v>24</v>
      </c>
      <c r="D193" s="554" t="s">
        <v>11</v>
      </c>
      <c r="E193" s="555" t="s">
        <v>81</v>
      </c>
      <c r="F193" s="554" t="s">
        <v>576</v>
      </c>
      <c r="G193" s="556" t="s">
        <v>896</v>
      </c>
      <c r="H193" s="556" t="s">
        <v>871</v>
      </c>
      <c r="I193" s="556" t="s">
        <v>872</v>
      </c>
      <c r="J193" s="557" t="s">
        <v>84</v>
      </c>
    </row>
    <row r="194" spans="1:10" ht="14.25" customHeight="1">
      <c r="A194" s="528" t="s">
        <v>424</v>
      </c>
      <c r="B194" s="268" t="s">
        <v>857</v>
      </c>
      <c r="C194" s="227" t="s">
        <v>24</v>
      </c>
      <c r="D194" s="268" t="s">
        <v>11</v>
      </c>
      <c r="E194" s="537" t="s">
        <v>840</v>
      </c>
      <c r="F194" s="268" t="s">
        <v>825</v>
      </c>
      <c r="G194" s="559" t="s">
        <v>1092</v>
      </c>
      <c r="H194" s="559" t="s">
        <v>1080</v>
      </c>
      <c r="I194" s="559" t="s">
        <v>1089</v>
      </c>
      <c r="J194" s="560" t="s">
        <v>83</v>
      </c>
    </row>
    <row r="195" spans="1:10" ht="14.25" customHeight="1">
      <c r="A195" s="528" t="s">
        <v>424</v>
      </c>
      <c r="B195" s="268" t="s">
        <v>857</v>
      </c>
      <c r="C195" s="227" t="s">
        <v>24</v>
      </c>
      <c r="D195" s="268" t="s">
        <v>11</v>
      </c>
      <c r="E195" s="537" t="s">
        <v>850</v>
      </c>
      <c r="F195" s="268" t="s">
        <v>825</v>
      </c>
      <c r="G195" s="559" t="s">
        <v>1093</v>
      </c>
      <c r="H195" s="559" t="s">
        <v>1032</v>
      </c>
      <c r="I195" s="559" t="s">
        <v>48</v>
      </c>
      <c r="J195" s="560" t="s">
        <v>83</v>
      </c>
    </row>
    <row r="196" spans="1:10" ht="14.25" customHeight="1">
      <c r="A196" s="553" t="s">
        <v>424</v>
      </c>
      <c r="B196" s="554" t="s">
        <v>858</v>
      </c>
      <c r="C196" s="564" t="s">
        <v>24</v>
      </c>
      <c r="D196" s="554" t="s">
        <v>11</v>
      </c>
      <c r="E196" s="555" t="s">
        <v>1043</v>
      </c>
      <c r="F196" s="554" t="s">
        <v>825</v>
      </c>
      <c r="G196" s="556" t="s">
        <v>871</v>
      </c>
      <c r="H196" s="556" t="s">
        <v>871</v>
      </c>
      <c r="I196" s="556" t="s">
        <v>872</v>
      </c>
      <c r="J196" s="557" t="s">
        <v>84</v>
      </c>
    </row>
    <row r="197" spans="1:10" ht="14.25" customHeight="1">
      <c r="A197" s="528" t="s">
        <v>424</v>
      </c>
      <c r="B197" s="268" t="s">
        <v>858</v>
      </c>
      <c r="C197" s="227" t="s">
        <v>24</v>
      </c>
      <c r="D197" s="268" t="s">
        <v>11</v>
      </c>
      <c r="E197" s="539" t="s">
        <v>840</v>
      </c>
      <c r="F197" s="268" t="s">
        <v>825</v>
      </c>
      <c r="G197" s="559" t="s">
        <v>1094</v>
      </c>
      <c r="H197" s="559" t="s">
        <v>1095</v>
      </c>
      <c r="I197" s="559" t="s">
        <v>1096</v>
      </c>
      <c r="J197" s="560" t="s">
        <v>83</v>
      </c>
    </row>
    <row r="198" spans="1:10" ht="14.25" customHeight="1">
      <c r="A198" s="553" t="s">
        <v>424</v>
      </c>
      <c r="B198" s="554" t="s">
        <v>858</v>
      </c>
      <c r="C198" s="564" t="s">
        <v>24</v>
      </c>
      <c r="D198" s="554" t="s">
        <v>11</v>
      </c>
      <c r="E198" s="555" t="s">
        <v>169</v>
      </c>
      <c r="F198" s="554" t="s">
        <v>825</v>
      </c>
      <c r="G198" s="556" t="s">
        <v>1097</v>
      </c>
      <c r="H198" s="556" t="s">
        <v>1080</v>
      </c>
      <c r="I198" s="556" t="s">
        <v>869</v>
      </c>
      <c r="J198" s="557" t="s">
        <v>84</v>
      </c>
    </row>
    <row r="199" spans="1:10" ht="14.25" customHeight="1">
      <c r="A199" s="553" t="s">
        <v>424</v>
      </c>
      <c r="B199" s="554" t="s">
        <v>1098</v>
      </c>
      <c r="C199" s="564" t="s">
        <v>24</v>
      </c>
      <c r="D199" s="554" t="s">
        <v>11</v>
      </c>
      <c r="E199" s="555" t="s">
        <v>1099</v>
      </c>
      <c r="F199" s="554" t="s">
        <v>576</v>
      </c>
      <c r="G199" s="556" t="s">
        <v>871</v>
      </c>
      <c r="H199" s="556" t="s">
        <v>871</v>
      </c>
      <c r="I199" s="556" t="s">
        <v>872</v>
      </c>
      <c r="J199" s="557" t="s">
        <v>84</v>
      </c>
    </row>
    <row r="200" spans="1:10" ht="14.25" customHeight="1">
      <c r="A200" s="553" t="s">
        <v>424</v>
      </c>
      <c r="B200" s="554" t="s">
        <v>987</v>
      </c>
      <c r="C200" s="564" t="s">
        <v>24</v>
      </c>
      <c r="D200" s="554" t="s">
        <v>11</v>
      </c>
      <c r="E200" s="555" t="s">
        <v>169</v>
      </c>
      <c r="F200" s="554" t="s">
        <v>576</v>
      </c>
      <c r="G200" s="556" t="s">
        <v>871</v>
      </c>
      <c r="H200" s="556" t="s">
        <v>871</v>
      </c>
      <c r="I200" s="556" t="s">
        <v>872</v>
      </c>
      <c r="J200" s="557" t="s">
        <v>84</v>
      </c>
    </row>
    <row r="201" spans="1:10" ht="14.25" customHeight="1">
      <c r="A201" s="553" t="s">
        <v>424</v>
      </c>
      <c r="B201" s="554" t="s">
        <v>988</v>
      </c>
      <c r="C201" s="564" t="s">
        <v>24</v>
      </c>
      <c r="D201" s="554" t="s">
        <v>11</v>
      </c>
      <c r="E201" s="555" t="s">
        <v>169</v>
      </c>
      <c r="F201" s="554" t="s">
        <v>576</v>
      </c>
      <c r="G201" s="556" t="s">
        <v>871</v>
      </c>
      <c r="H201" s="556" t="s">
        <v>871</v>
      </c>
      <c r="I201" s="556" t="s">
        <v>872</v>
      </c>
      <c r="J201" s="557" t="s">
        <v>84</v>
      </c>
    </row>
    <row r="202" spans="1:10" ht="14.25" customHeight="1">
      <c r="A202" s="553" t="s">
        <v>424</v>
      </c>
      <c r="B202" s="554" t="s">
        <v>859</v>
      </c>
      <c r="C202" s="564" t="s">
        <v>24</v>
      </c>
      <c r="D202" s="554" t="s">
        <v>11</v>
      </c>
      <c r="E202" s="555" t="s">
        <v>1099</v>
      </c>
      <c r="F202" s="554" t="s">
        <v>825</v>
      </c>
      <c r="G202" s="556" t="s">
        <v>871</v>
      </c>
      <c r="H202" s="556" t="s">
        <v>871</v>
      </c>
      <c r="I202" s="556" t="s">
        <v>872</v>
      </c>
      <c r="J202" s="557" t="s">
        <v>84</v>
      </c>
    </row>
    <row r="203" spans="1:10" ht="14.25" customHeight="1">
      <c r="A203" s="528" t="s">
        <v>424</v>
      </c>
      <c r="B203" s="268" t="s">
        <v>859</v>
      </c>
      <c r="C203" s="227" t="s">
        <v>24</v>
      </c>
      <c r="D203" s="268" t="s">
        <v>11</v>
      </c>
      <c r="E203" s="240" t="s">
        <v>169</v>
      </c>
      <c r="F203" s="268" t="s">
        <v>825</v>
      </c>
      <c r="G203" s="559" t="s">
        <v>1100</v>
      </c>
      <c r="H203" s="559" t="s">
        <v>1062</v>
      </c>
      <c r="I203" s="559" t="s">
        <v>1101</v>
      </c>
      <c r="J203" s="560" t="s">
        <v>83</v>
      </c>
    </row>
    <row r="204" spans="1:10" ht="14.25" customHeight="1">
      <c r="A204" s="528" t="s">
        <v>424</v>
      </c>
      <c r="B204" s="268" t="s">
        <v>859</v>
      </c>
      <c r="C204" s="227" t="s">
        <v>24</v>
      </c>
      <c r="D204" s="268" t="s">
        <v>11</v>
      </c>
      <c r="E204" s="240" t="s">
        <v>590</v>
      </c>
      <c r="F204" s="268" t="s">
        <v>825</v>
      </c>
      <c r="G204" s="559" t="s">
        <v>1102</v>
      </c>
      <c r="H204" s="559" t="s">
        <v>1103</v>
      </c>
      <c r="I204" s="559" t="s">
        <v>1074</v>
      </c>
      <c r="J204" s="560" t="s">
        <v>83</v>
      </c>
    </row>
    <row r="205" spans="1:10" ht="14.25" customHeight="1">
      <c r="A205" s="528" t="s">
        <v>424</v>
      </c>
      <c r="B205" s="268" t="s">
        <v>860</v>
      </c>
      <c r="C205" s="227" t="s">
        <v>24</v>
      </c>
      <c r="D205" s="268" t="s">
        <v>11</v>
      </c>
      <c r="E205" s="240" t="s">
        <v>861</v>
      </c>
      <c r="F205" s="268" t="s">
        <v>825</v>
      </c>
      <c r="G205" s="559" t="s">
        <v>1104</v>
      </c>
      <c r="H205" s="559" t="s">
        <v>1032</v>
      </c>
      <c r="I205" s="559" t="s">
        <v>159</v>
      </c>
      <c r="J205" s="560" t="s">
        <v>83</v>
      </c>
    </row>
    <row r="206" spans="1:10" ht="14.25" customHeight="1">
      <c r="A206" s="553" t="s">
        <v>424</v>
      </c>
      <c r="B206" s="554" t="s">
        <v>860</v>
      </c>
      <c r="C206" s="564" t="s">
        <v>24</v>
      </c>
      <c r="D206" s="554" t="s">
        <v>11</v>
      </c>
      <c r="E206" s="555" t="s">
        <v>1043</v>
      </c>
      <c r="F206" s="554" t="s">
        <v>825</v>
      </c>
      <c r="G206" s="556" t="s">
        <v>229</v>
      </c>
      <c r="H206" s="556" t="s">
        <v>871</v>
      </c>
      <c r="I206" s="556" t="s">
        <v>872</v>
      </c>
      <c r="J206" s="557" t="s">
        <v>84</v>
      </c>
    </row>
    <row r="207" spans="1:10" ht="14.25" customHeight="1">
      <c r="A207" s="553" t="s">
        <v>424</v>
      </c>
      <c r="B207" s="554" t="s">
        <v>726</v>
      </c>
      <c r="C207" s="564" t="s">
        <v>24</v>
      </c>
      <c r="D207" s="554" t="s">
        <v>11</v>
      </c>
      <c r="E207" s="555" t="s">
        <v>590</v>
      </c>
      <c r="F207" s="554" t="s">
        <v>576</v>
      </c>
      <c r="G207" s="556" t="s">
        <v>1105</v>
      </c>
      <c r="H207" s="556" t="s">
        <v>871</v>
      </c>
      <c r="I207" s="556" t="s">
        <v>872</v>
      </c>
      <c r="J207" s="557" t="s">
        <v>84</v>
      </c>
    </row>
    <row r="208" spans="1:10" ht="14.25" customHeight="1">
      <c r="A208" s="553" t="s">
        <v>424</v>
      </c>
      <c r="B208" s="554" t="s">
        <v>1013</v>
      </c>
      <c r="C208" s="564" t="s">
        <v>24</v>
      </c>
      <c r="D208" s="554" t="s">
        <v>11</v>
      </c>
      <c r="E208" s="562" t="s">
        <v>590</v>
      </c>
      <c r="F208" s="556" t="s">
        <v>576</v>
      </c>
      <c r="G208" s="556" t="s">
        <v>1106</v>
      </c>
      <c r="H208" s="556" t="s">
        <v>871</v>
      </c>
      <c r="I208" s="556" t="s">
        <v>872</v>
      </c>
      <c r="J208" s="557" t="s">
        <v>84</v>
      </c>
    </row>
    <row r="209" spans="1:10" ht="14.25" customHeight="1">
      <c r="A209" s="528" t="s">
        <v>424</v>
      </c>
      <c r="B209" s="559" t="s">
        <v>862</v>
      </c>
      <c r="C209" s="227" t="s">
        <v>24</v>
      </c>
      <c r="D209" s="268" t="s">
        <v>11</v>
      </c>
      <c r="E209" s="240" t="s">
        <v>81</v>
      </c>
      <c r="F209" s="268" t="s">
        <v>576</v>
      </c>
      <c r="G209" s="559" t="s">
        <v>1107</v>
      </c>
      <c r="H209" s="559" t="s">
        <v>1108</v>
      </c>
      <c r="I209" s="559" t="s">
        <v>231</v>
      </c>
      <c r="J209" s="560" t="s">
        <v>83</v>
      </c>
    </row>
    <row r="210" spans="1:10" ht="14.25" customHeight="1">
      <c r="A210" s="553" t="s">
        <v>424</v>
      </c>
      <c r="B210" s="556" t="s">
        <v>1013</v>
      </c>
      <c r="C210" s="564" t="s">
        <v>24</v>
      </c>
      <c r="D210" s="554" t="s">
        <v>11</v>
      </c>
      <c r="E210" s="555" t="s">
        <v>81</v>
      </c>
      <c r="F210" s="556" t="s">
        <v>576</v>
      </c>
      <c r="G210" s="556" t="s">
        <v>1109</v>
      </c>
      <c r="H210" s="556" t="s">
        <v>1108</v>
      </c>
      <c r="I210" s="556" t="s">
        <v>159</v>
      </c>
      <c r="J210" s="557" t="s">
        <v>84</v>
      </c>
    </row>
    <row r="211" spans="1:10" ht="14.25" customHeight="1">
      <c r="A211" s="553" t="s">
        <v>424</v>
      </c>
      <c r="B211" s="554" t="s">
        <v>997</v>
      </c>
      <c r="C211" s="564" t="s">
        <v>24</v>
      </c>
      <c r="D211" s="554" t="s">
        <v>11</v>
      </c>
      <c r="E211" s="555" t="s">
        <v>81</v>
      </c>
      <c r="F211" s="554" t="s">
        <v>825</v>
      </c>
      <c r="G211" s="556" t="s">
        <v>871</v>
      </c>
      <c r="H211" s="556" t="s">
        <v>871</v>
      </c>
      <c r="I211" s="556" t="s">
        <v>872</v>
      </c>
      <c r="J211" s="557" t="s">
        <v>84</v>
      </c>
    </row>
    <row r="212" spans="1:10" ht="14.25" customHeight="1">
      <c r="A212" s="553" t="s">
        <v>424</v>
      </c>
      <c r="B212" s="554" t="s">
        <v>998</v>
      </c>
      <c r="C212" s="564" t="s">
        <v>24</v>
      </c>
      <c r="D212" s="554" t="s">
        <v>11</v>
      </c>
      <c r="E212" s="555" t="s">
        <v>81</v>
      </c>
      <c r="F212" s="554" t="s">
        <v>825</v>
      </c>
      <c r="G212" s="556" t="s">
        <v>871</v>
      </c>
      <c r="H212" s="556" t="s">
        <v>871</v>
      </c>
      <c r="I212" s="556" t="s">
        <v>872</v>
      </c>
      <c r="J212" s="557" t="s">
        <v>84</v>
      </c>
    </row>
    <row r="213" spans="1:10" ht="14.25" customHeight="1">
      <c r="A213" s="553" t="s">
        <v>424</v>
      </c>
      <c r="B213" s="554" t="s">
        <v>999</v>
      </c>
      <c r="C213" s="564" t="s">
        <v>24</v>
      </c>
      <c r="D213" s="554" t="s">
        <v>11</v>
      </c>
      <c r="E213" s="555" t="s">
        <v>81</v>
      </c>
      <c r="F213" s="554" t="s">
        <v>825</v>
      </c>
      <c r="G213" s="556" t="s">
        <v>871</v>
      </c>
      <c r="H213" s="556" t="s">
        <v>871</v>
      </c>
      <c r="I213" s="556" t="s">
        <v>872</v>
      </c>
      <c r="J213" s="557" t="s">
        <v>84</v>
      </c>
    </row>
    <row r="214" spans="1:10" ht="14.25" customHeight="1">
      <c r="A214" s="553" t="s">
        <v>424</v>
      </c>
      <c r="B214" s="554" t="s">
        <v>1110</v>
      </c>
      <c r="C214" s="564" t="s">
        <v>24</v>
      </c>
      <c r="D214" s="554" t="s">
        <v>11</v>
      </c>
      <c r="E214" s="555" t="s">
        <v>81</v>
      </c>
      <c r="F214" s="554" t="s">
        <v>825</v>
      </c>
      <c r="G214" s="556" t="s">
        <v>871</v>
      </c>
      <c r="H214" s="556" t="s">
        <v>871</v>
      </c>
      <c r="I214" s="556" t="s">
        <v>872</v>
      </c>
      <c r="J214" s="557" t="s">
        <v>84</v>
      </c>
    </row>
    <row r="215" spans="1:10" ht="14.25" customHeight="1">
      <c r="A215" s="553" t="s">
        <v>424</v>
      </c>
      <c r="B215" s="554" t="s">
        <v>1002</v>
      </c>
      <c r="C215" s="564" t="s">
        <v>24</v>
      </c>
      <c r="D215" s="554" t="s">
        <v>11</v>
      </c>
      <c r="E215" s="555" t="s">
        <v>81</v>
      </c>
      <c r="F215" s="554" t="s">
        <v>825</v>
      </c>
      <c r="G215" s="556" t="s">
        <v>1051</v>
      </c>
      <c r="H215" s="556" t="s">
        <v>161</v>
      </c>
      <c r="I215" s="556" t="s">
        <v>161</v>
      </c>
      <c r="J215" s="557" t="s">
        <v>84</v>
      </c>
    </row>
    <row r="216" spans="1:10" ht="14.25" customHeight="1">
      <c r="A216" s="553" t="s">
        <v>424</v>
      </c>
      <c r="B216" s="554" t="s">
        <v>1003</v>
      </c>
      <c r="C216" s="564" t="s">
        <v>24</v>
      </c>
      <c r="D216" s="554" t="s">
        <v>11</v>
      </c>
      <c r="E216" s="555" t="s">
        <v>1043</v>
      </c>
      <c r="F216" s="554" t="s">
        <v>825</v>
      </c>
      <c r="G216" s="556" t="s">
        <v>871</v>
      </c>
      <c r="H216" s="556" t="s">
        <v>871</v>
      </c>
      <c r="I216" s="556" t="s">
        <v>872</v>
      </c>
      <c r="J216" s="557" t="s">
        <v>84</v>
      </c>
    </row>
    <row r="217" spans="1:10" ht="14.25" customHeight="1">
      <c r="A217" s="553" t="s">
        <v>424</v>
      </c>
      <c r="B217" s="554" t="s">
        <v>1003</v>
      </c>
      <c r="C217" s="564" t="s">
        <v>24</v>
      </c>
      <c r="D217" s="554" t="s">
        <v>11</v>
      </c>
      <c r="E217" s="555" t="s">
        <v>169</v>
      </c>
      <c r="F217" s="554" t="s">
        <v>576</v>
      </c>
      <c r="G217" s="556" t="s">
        <v>871</v>
      </c>
      <c r="H217" s="556" t="s">
        <v>871</v>
      </c>
      <c r="I217" s="556" t="s">
        <v>872</v>
      </c>
      <c r="J217" s="557" t="s">
        <v>84</v>
      </c>
    </row>
    <row r="218" spans="1:10" ht="14.25" customHeight="1">
      <c r="A218" s="553" t="s">
        <v>424</v>
      </c>
      <c r="B218" s="554" t="s">
        <v>1006</v>
      </c>
      <c r="C218" s="564" t="s">
        <v>24</v>
      </c>
      <c r="D218" s="554" t="s">
        <v>11</v>
      </c>
      <c r="E218" s="555" t="s">
        <v>1043</v>
      </c>
      <c r="F218" s="554" t="s">
        <v>825</v>
      </c>
      <c r="G218" s="556" t="s">
        <v>871</v>
      </c>
      <c r="H218" s="556" t="s">
        <v>871</v>
      </c>
      <c r="I218" s="556" t="s">
        <v>872</v>
      </c>
      <c r="J218" s="557" t="s">
        <v>84</v>
      </c>
    </row>
    <row r="219" spans="1:10" ht="14.25" customHeight="1">
      <c r="A219" s="553" t="s">
        <v>424</v>
      </c>
      <c r="B219" s="554" t="s">
        <v>1006</v>
      </c>
      <c r="C219" s="564" t="s">
        <v>24</v>
      </c>
      <c r="D219" s="554" t="s">
        <v>11</v>
      </c>
      <c r="E219" s="555" t="s">
        <v>169</v>
      </c>
      <c r="F219" s="554" t="s">
        <v>825</v>
      </c>
      <c r="G219" s="556" t="s">
        <v>871</v>
      </c>
      <c r="H219" s="556" t="s">
        <v>871</v>
      </c>
      <c r="I219" s="556" t="s">
        <v>872</v>
      </c>
      <c r="J219" s="557" t="s">
        <v>84</v>
      </c>
    </row>
    <row r="220" spans="1:10" ht="14.25" customHeight="1">
      <c r="A220" s="528" t="s">
        <v>424</v>
      </c>
      <c r="B220" s="268" t="s">
        <v>863</v>
      </c>
      <c r="C220" s="227" t="s">
        <v>24</v>
      </c>
      <c r="D220" s="268" t="s">
        <v>11</v>
      </c>
      <c r="E220" s="240" t="s">
        <v>864</v>
      </c>
      <c r="F220" s="268" t="s">
        <v>825</v>
      </c>
      <c r="G220" s="559" t="s">
        <v>1111</v>
      </c>
      <c r="H220" s="559" t="s">
        <v>1080</v>
      </c>
      <c r="I220" s="559" t="s">
        <v>873</v>
      </c>
      <c r="J220" s="560" t="s">
        <v>83</v>
      </c>
    </row>
    <row r="221" spans="1:10" ht="14.25" customHeight="1">
      <c r="A221" s="553" t="s">
        <v>424</v>
      </c>
      <c r="B221" s="554" t="s">
        <v>1112</v>
      </c>
      <c r="C221" s="564" t="s">
        <v>24</v>
      </c>
      <c r="D221" s="554" t="s">
        <v>11</v>
      </c>
      <c r="E221" s="555" t="s">
        <v>1043</v>
      </c>
      <c r="F221" s="554" t="s">
        <v>825</v>
      </c>
      <c r="G221" s="556" t="s">
        <v>871</v>
      </c>
      <c r="H221" s="556" t="s">
        <v>871</v>
      </c>
      <c r="I221" s="556" t="s">
        <v>872</v>
      </c>
      <c r="J221" s="557" t="s">
        <v>84</v>
      </c>
    </row>
    <row r="222" spans="1:10" ht="14.25" customHeight="1">
      <c r="A222" s="553" t="s">
        <v>424</v>
      </c>
      <c r="B222" s="554" t="s">
        <v>1018</v>
      </c>
      <c r="C222" s="564" t="s">
        <v>24</v>
      </c>
      <c r="D222" s="554" t="s">
        <v>11</v>
      </c>
      <c r="E222" s="555" t="s">
        <v>1043</v>
      </c>
      <c r="F222" s="554" t="s">
        <v>825</v>
      </c>
      <c r="G222" s="556" t="s">
        <v>871</v>
      </c>
      <c r="H222" s="556" t="s">
        <v>871</v>
      </c>
      <c r="I222" s="556" t="s">
        <v>872</v>
      </c>
      <c r="J222" s="557" t="s">
        <v>84</v>
      </c>
    </row>
    <row r="223" spans="1:10" ht="14.25" customHeight="1">
      <c r="A223" s="553" t="s">
        <v>424</v>
      </c>
      <c r="B223" s="554" t="s">
        <v>1018</v>
      </c>
      <c r="C223" s="564" t="s">
        <v>24</v>
      </c>
      <c r="D223" s="554" t="s">
        <v>11</v>
      </c>
      <c r="E223" s="555" t="s">
        <v>169</v>
      </c>
      <c r="F223" s="554" t="s">
        <v>825</v>
      </c>
      <c r="G223" s="556" t="s">
        <v>871</v>
      </c>
      <c r="H223" s="556" t="s">
        <v>871</v>
      </c>
      <c r="I223" s="556" t="s">
        <v>872</v>
      </c>
      <c r="J223" s="557" t="s">
        <v>84</v>
      </c>
    </row>
    <row r="224" spans="1:10" ht="14.25" customHeight="1">
      <c r="A224" s="553" t="s">
        <v>424</v>
      </c>
      <c r="B224" s="556" t="s">
        <v>1113</v>
      </c>
      <c r="C224" s="564" t="s">
        <v>24</v>
      </c>
      <c r="D224" s="554" t="s">
        <v>11</v>
      </c>
      <c r="E224" s="555" t="s">
        <v>169</v>
      </c>
      <c r="F224" s="554" t="s">
        <v>825</v>
      </c>
      <c r="G224" s="556" t="s">
        <v>1101</v>
      </c>
      <c r="H224" s="556" t="s">
        <v>871</v>
      </c>
      <c r="I224" s="556" t="s">
        <v>140</v>
      </c>
      <c r="J224" s="557" t="s">
        <v>84</v>
      </c>
    </row>
    <row r="225" spans="1:10" ht="14.25" customHeight="1">
      <c r="A225" s="553" t="s">
        <v>424</v>
      </c>
      <c r="B225" s="556" t="s">
        <v>1114</v>
      </c>
      <c r="C225" s="564" t="s">
        <v>24</v>
      </c>
      <c r="D225" s="554" t="s">
        <v>11</v>
      </c>
      <c r="E225" s="555" t="s">
        <v>81</v>
      </c>
      <c r="F225" s="554" t="s">
        <v>825</v>
      </c>
      <c r="G225" s="556" t="s">
        <v>871</v>
      </c>
      <c r="H225" s="556" t="s">
        <v>871</v>
      </c>
      <c r="I225" s="556" t="s">
        <v>872</v>
      </c>
      <c r="J225" s="557" t="s">
        <v>84</v>
      </c>
    </row>
    <row r="226" spans="1:10" ht="14.25" customHeight="1">
      <c r="A226" s="553" t="s">
        <v>424</v>
      </c>
      <c r="B226" s="554" t="s">
        <v>865</v>
      </c>
      <c r="C226" s="564" t="s">
        <v>24</v>
      </c>
      <c r="D226" s="554" t="s">
        <v>11</v>
      </c>
      <c r="E226" s="555" t="s">
        <v>1099</v>
      </c>
      <c r="F226" s="554" t="s">
        <v>825</v>
      </c>
      <c r="G226" s="556" t="s">
        <v>871</v>
      </c>
      <c r="H226" s="556" t="s">
        <v>871</v>
      </c>
      <c r="I226" s="556" t="s">
        <v>872</v>
      </c>
      <c r="J226" s="557" t="s">
        <v>84</v>
      </c>
    </row>
    <row r="227" spans="1:10" ht="14.25" customHeight="1">
      <c r="A227" s="553" t="s">
        <v>424</v>
      </c>
      <c r="B227" s="554" t="s">
        <v>865</v>
      </c>
      <c r="C227" s="564" t="s">
        <v>24</v>
      </c>
      <c r="D227" s="554" t="s">
        <v>11</v>
      </c>
      <c r="E227" s="555" t="s">
        <v>169</v>
      </c>
      <c r="F227" s="554" t="s">
        <v>825</v>
      </c>
      <c r="G227" s="556" t="s">
        <v>1115</v>
      </c>
      <c r="H227" s="556" t="s">
        <v>896</v>
      </c>
      <c r="I227" s="556" t="s">
        <v>896</v>
      </c>
      <c r="J227" s="557" t="s">
        <v>84</v>
      </c>
    </row>
    <row r="228" spans="1:10" ht="14.25" customHeight="1">
      <c r="A228" s="528" t="s">
        <v>424</v>
      </c>
      <c r="B228" s="268" t="s">
        <v>865</v>
      </c>
      <c r="C228" s="227" t="s">
        <v>24</v>
      </c>
      <c r="D228" s="268" t="s">
        <v>11</v>
      </c>
      <c r="E228" s="539" t="s">
        <v>840</v>
      </c>
      <c r="F228" s="268" t="s">
        <v>825</v>
      </c>
      <c r="G228" s="559" t="s">
        <v>1116</v>
      </c>
      <c r="H228" s="559" t="s">
        <v>1117</v>
      </c>
      <c r="I228" s="559" t="s">
        <v>1041</v>
      </c>
      <c r="J228" s="560" t="s">
        <v>83</v>
      </c>
    </row>
    <row r="229" spans="1:10" ht="14.25" customHeight="1">
      <c r="A229" s="553" t="s">
        <v>424</v>
      </c>
      <c r="B229" s="554" t="s">
        <v>866</v>
      </c>
      <c r="C229" s="564" t="s">
        <v>24</v>
      </c>
      <c r="D229" s="554" t="s">
        <v>11</v>
      </c>
      <c r="E229" s="555" t="s">
        <v>1118</v>
      </c>
      <c r="F229" s="554" t="s">
        <v>825</v>
      </c>
      <c r="G229" s="556" t="s">
        <v>871</v>
      </c>
      <c r="H229" s="556" t="s">
        <v>1049</v>
      </c>
      <c r="I229" s="556" t="s">
        <v>872</v>
      </c>
      <c r="J229" s="557" t="s">
        <v>84</v>
      </c>
    </row>
    <row r="230" spans="1:10" ht="14.25" customHeight="1">
      <c r="A230" s="528" t="s">
        <v>424</v>
      </c>
      <c r="B230" s="268" t="s">
        <v>866</v>
      </c>
      <c r="C230" s="227" t="s">
        <v>24</v>
      </c>
      <c r="D230" s="268" t="s">
        <v>11</v>
      </c>
      <c r="E230" s="240" t="s">
        <v>169</v>
      </c>
      <c r="F230" s="268" t="s">
        <v>825</v>
      </c>
      <c r="G230" s="559" t="s">
        <v>1119</v>
      </c>
      <c r="H230" s="559" t="s">
        <v>1076</v>
      </c>
      <c r="I230" s="559" t="s">
        <v>1088</v>
      </c>
      <c r="J230" s="560" t="s">
        <v>83</v>
      </c>
    </row>
    <row r="231" spans="1:10" ht="14.25" customHeight="1">
      <c r="A231" s="528" t="s">
        <v>424</v>
      </c>
      <c r="B231" s="268" t="s">
        <v>866</v>
      </c>
      <c r="C231" s="227" t="s">
        <v>24</v>
      </c>
      <c r="D231" s="268" t="s">
        <v>11</v>
      </c>
      <c r="E231" s="240" t="s">
        <v>590</v>
      </c>
      <c r="F231" s="268" t="s">
        <v>825</v>
      </c>
      <c r="G231" s="559" t="s">
        <v>1120</v>
      </c>
      <c r="H231" s="559" t="s">
        <v>890</v>
      </c>
      <c r="I231" s="559" t="s">
        <v>1121</v>
      </c>
      <c r="J231" s="560" t="s">
        <v>83</v>
      </c>
    </row>
    <row r="232" spans="1:10" ht="14.25" customHeight="1">
      <c r="A232" s="553" t="s">
        <v>424</v>
      </c>
      <c r="B232" s="554" t="s">
        <v>1122</v>
      </c>
      <c r="C232" s="564" t="s">
        <v>24</v>
      </c>
      <c r="D232" s="554" t="s">
        <v>11</v>
      </c>
      <c r="E232" s="555" t="s">
        <v>1123</v>
      </c>
      <c r="F232" s="554" t="s">
        <v>825</v>
      </c>
      <c r="G232" s="556" t="s">
        <v>899</v>
      </c>
      <c r="H232" s="556" t="s">
        <v>871</v>
      </c>
      <c r="I232" s="556" t="s">
        <v>1101</v>
      </c>
      <c r="J232" s="557" t="s">
        <v>84</v>
      </c>
    </row>
    <row r="233" spans="1:10" ht="14.25" customHeight="1">
      <c r="A233" s="553" t="s">
        <v>424</v>
      </c>
      <c r="B233" s="554" t="s">
        <v>1027</v>
      </c>
      <c r="C233" s="564" t="s">
        <v>24</v>
      </c>
      <c r="D233" s="554" t="s">
        <v>11</v>
      </c>
      <c r="E233" s="555" t="s">
        <v>81</v>
      </c>
      <c r="F233" s="554" t="s">
        <v>825</v>
      </c>
      <c r="G233" s="556" t="s">
        <v>1049</v>
      </c>
      <c r="H233" s="556" t="s">
        <v>887</v>
      </c>
      <c r="I233" s="556" t="s">
        <v>230</v>
      </c>
      <c r="J233" s="557" t="s">
        <v>84</v>
      </c>
    </row>
    <row r="234" spans="1:10" ht="14.25" customHeight="1">
      <c r="A234" s="553" t="s">
        <v>424</v>
      </c>
      <c r="B234" s="554" t="s">
        <v>1030</v>
      </c>
      <c r="C234" s="564" t="s">
        <v>24</v>
      </c>
      <c r="D234" s="554" t="s">
        <v>11</v>
      </c>
      <c r="E234" s="562" t="s">
        <v>840</v>
      </c>
      <c r="F234" s="554" t="s">
        <v>576</v>
      </c>
      <c r="G234" s="556" t="s">
        <v>1124</v>
      </c>
      <c r="H234" s="556" t="s">
        <v>871</v>
      </c>
      <c r="I234" s="556" t="s">
        <v>224</v>
      </c>
      <c r="J234" s="557" t="s">
        <v>84</v>
      </c>
    </row>
    <row r="235" spans="1:10" ht="14.25" customHeight="1">
      <c r="A235" s="553" t="s">
        <v>424</v>
      </c>
      <c r="B235" s="554" t="s">
        <v>1125</v>
      </c>
      <c r="C235" s="564" t="s">
        <v>24</v>
      </c>
      <c r="D235" s="554" t="s">
        <v>11</v>
      </c>
      <c r="E235" s="562" t="s">
        <v>1126</v>
      </c>
      <c r="F235" s="554" t="s">
        <v>576</v>
      </c>
      <c r="G235" s="556" t="s">
        <v>1127</v>
      </c>
      <c r="H235" s="556" t="s">
        <v>1047</v>
      </c>
      <c r="I235" s="556" t="s">
        <v>872</v>
      </c>
      <c r="J235" s="557" t="s">
        <v>84</v>
      </c>
    </row>
    <row r="236" spans="1:10" ht="14.25" customHeight="1">
      <c r="A236" s="553" t="s">
        <v>424</v>
      </c>
      <c r="B236" s="554" t="s">
        <v>1128</v>
      </c>
      <c r="C236" s="564" t="s">
        <v>24</v>
      </c>
      <c r="D236" s="554" t="s">
        <v>11</v>
      </c>
      <c r="E236" s="555" t="s">
        <v>169</v>
      </c>
      <c r="F236" s="554" t="s">
        <v>576</v>
      </c>
      <c r="G236" s="556" t="s">
        <v>1089</v>
      </c>
      <c r="H236" s="556" t="s">
        <v>871</v>
      </c>
      <c r="I236" s="556" t="s">
        <v>156</v>
      </c>
      <c r="J236" s="557" t="s">
        <v>84</v>
      </c>
    </row>
    <row r="237" spans="1:10" ht="14.25" customHeight="1">
      <c r="A237" s="528" t="s">
        <v>424</v>
      </c>
      <c r="B237" s="268" t="s">
        <v>867</v>
      </c>
      <c r="C237" s="227" t="s">
        <v>24</v>
      </c>
      <c r="D237" s="268" t="s">
        <v>11</v>
      </c>
      <c r="E237" s="240" t="s">
        <v>856</v>
      </c>
      <c r="F237" s="268" t="s">
        <v>576</v>
      </c>
      <c r="G237" s="559" t="s">
        <v>1129</v>
      </c>
      <c r="H237" s="559" t="s">
        <v>1130</v>
      </c>
      <c r="I237" s="559" t="s">
        <v>1130</v>
      </c>
      <c r="J237" s="560" t="s">
        <v>83</v>
      </c>
    </row>
    <row r="238" spans="1:10" ht="14.25" customHeight="1" thickBot="1">
      <c r="A238" s="571" t="s">
        <v>424</v>
      </c>
      <c r="B238" s="572" t="s">
        <v>1034</v>
      </c>
      <c r="C238" s="573" t="s">
        <v>24</v>
      </c>
      <c r="D238" s="572" t="s">
        <v>11</v>
      </c>
      <c r="E238" s="574" t="s">
        <v>81</v>
      </c>
      <c r="F238" s="572" t="s">
        <v>576</v>
      </c>
      <c r="G238" s="575" t="s">
        <v>871</v>
      </c>
      <c r="H238" s="575" t="s">
        <v>871</v>
      </c>
      <c r="I238" s="575" t="s">
        <v>872</v>
      </c>
      <c r="J238" s="576" t="s">
        <v>84</v>
      </c>
    </row>
    <row r="239" spans="1:10" ht="14.25" customHeight="1">
      <c r="A239" s="547" t="s">
        <v>1131</v>
      </c>
      <c r="B239" s="549"/>
      <c r="C239" s="577"/>
      <c r="D239" s="549"/>
      <c r="E239" s="578"/>
      <c r="F239" s="549"/>
      <c r="G239" s="579"/>
      <c r="H239" s="579"/>
      <c r="I239" s="549"/>
      <c r="J239" s="579"/>
    </row>
    <row r="240" spans="1:10" ht="14.25" customHeight="1">
      <c r="A240" s="547" t="s">
        <v>868</v>
      </c>
      <c r="B240" s="549"/>
      <c r="C240" s="577"/>
      <c r="D240" s="549"/>
      <c r="E240" s="578"/>
      <c r="F240" s="549"/>
      <c r="G240" s="579"/>
      <c r="H240" s="579"/>
      <c r="I240" s="549"/>
      <c r="J240" s="579"/>
    </row>
    <row r="241" spans="1:10" ht="14.25" customHeight="1">
      <c r="A241" s="547" t="s">
        <v>1132</v>
      </c>
      <c r="B241" s="549"/>
      <c r="C241" s="577"/>
      <c r="D241" s="549"/>
      <c r="E241" s="578"/>
      <c r="F241" s="549"/>
      <c r="G241" s="579"/>
      <c r="H241" s="579"/>
      <c r="I241" s="549"/>
      <c r="J241" s="579"/>
    </row>
    <row r="242" spans="1:10" ht="14.25" customHeight="1">
      <c r="A242" s="547" t="s">
        <v>1133</v>
      </c>
      <c r="B242" s="549"/>
      <c r="C242" s="577"/>
      <c r="D242" s="549"/>
      <c r="E242" s="578"/>
      <c r="F242" s="549"/>
      <c r="G242" s="579"/>
      <c r="H242" s="579"/>
      <c r="I242" s="549"/>
      <c r="J242" s="579"/>
    </row>
    <row r="243" spans="1:10" ht="14.25" customHeight="1">
      <c r="A243" s="547" t="s">
        <v>1134</v>
      </c>
      <c r="B243" s="549"/>
      <c r="C243" s="577"/>
      <c r="D243" s="549"/>
      <c r="E243" s="578"/>
      <c r="F243" s="549"/>
      <c r="G243" s="579"/>
      <c r="H243" s="579"/>
      <c r="I243" s="549"/>
      <c r="J243" s="579"/>
    </row>
    <row r="244" spans="1:10" ht="14.25" customHeight="1">
      <c r="A244" s="547" t="s">
        <v>1135</v>
      </c>
      <c r="B244" s="549"/>
      <c r="C244" s="577"/>
      <c r="D244" s="549"/>
      <c r="E244" s="578"/>
      <c r="F244" s="549"/>
      <c r="G244" s="579"/>
      <c r="H244" s="579"/>
      <c r="I244" s="549"/>
      <c r="J244" s="579"/>
    </row>
    <row r="245" spans="1:10" ht="14.25" customHeight="1">
      <c r="A245" s="547" t="s">
        <v>1136</v>
      </c>
      <c r="B245" s="549"/>
      <c r="C245" s="577"/>
      <c r="D245" s="549"/>
      <c r="E245" s="578"/>
      <c r="F245" s="549"/>
      <c r="G245" s="579"/>
      <c r="H245" s="579"/>
      <c r="I245" s="549"/>
      <c r="J245" s="579"/>
    </row>
    <row r="246" spans="1:10" ht="14.25" customHeight="1">
      <c r="A246" s="580" t="s">
        <v>1137</v>
      </c>
      <c r="B246" s="581"/>
      <c r="C246" s="581"/>
      <c r="D246" s="581"/>
      <c r="E246" s="582"/>
      <c r="F246" s="583"/>
      <c r="G246" s="583"/>
      <c r="H246" s="583"/>
      <c r="I246" s="583"/>
      <c r="J246" s="549"/>
    </row>
    <row r="247" spans="1:10" ht="14.25" customHeight="1">
      <c r="A247" s="584" t="s">
        <v>1138</v>
      </c>
      <c r="B247" s="583"/>
      <c r="C247" s="583"/>
      <c r="D247" s="583"/>
      <c r="E247" s="585"/>
      <c r="F247" s="583"/>
      <c r="G247" s="583"/>
      <c r="H247" s="583"/>
      <c r="I247" s="583"/>
      <c r="J247" s="583"/>
    </row>
    <row r="248" spans="1:10" ht="14.25" customHeight="1">
      <c r="A248" s="584" t="s">
        <v>1139</v>
      </c>
      <c r="B248" s="583"/>
      <c r="C248" s="583"/>
      <c r="D248" s="583"/>
      <c r="E248" s="585"/>
      <c r="F248" s="583"/>
      <c r="G248" s="583"/>
      <c r="H248" s="583"/>
      <c r="I248" s="583"/>
      <c r="J248" s="583"/>
    </row>
  </sheetData>
  <mergeCells count="8">
    <mergeCell ref="I170:I171"/>
    <mergeCell ref="I172:I173"/>
    <mergeCell ref="J172:J173"/>
    <mergeCell ref="I1:J1"/>
    <mergeCell ref="I2:J2"/>
    <mergeCell ref="H150:H151"/>
    <mergeCell ref="I150:I151"/>
    <mergeCell ref="J150:J151"/>
  </mergeCells>
  <phoneticPr fontId="32" type="noConversion"/>
  <pageMargins left="0.78749999999999998" right="0.78749999999999998" top="1.0631944444444446" bottom="1.0631944444444446" header="0.51180555555555551" footer="0.51180555555555551"/>
  <pageSetup paperSize="9" scale="53"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45"/>
  <sheetViews>
    <sheetView view="pageBreakPreview" zoomScaleSheetLayoutView="100" workbookViewId="0">
      <selection sqref="A1:XFD1048576"/>
    </sheetView>
  </sheetViews>
  <sheetFormatPr defaultColWidth="5.7109375" defaultRowHeight="19.899999999999999" customHeight="1"/>
  <cols>
    <col min="1" max="1" width="10.7109375" style="244" customWidth="1"/>
    <col min="2" max="2" width="26" style="498" bestFit="1" customWidth="1"/>
    <col min="3" max="3" width="25.85546875" style="548" bestFit="1" customWidth="1"/>
    <col min="4" max="4" width="11.85546875" style="498" customWidth="1"/>
    <col min="5" max="5" width="27.5703125" style="549" customWidth="1"/>
    <col min="6" max="6" width="8.7109375" style="549" customWidth="1"/>
    <col min="7" max="30" width="3.28515625" style="549" bestFit="1" customWidth="1"/>
    <col min="31" max="36" width="4.7109375" style="549" customWidth="1"/>
    <col min="37" max="256" width="5.7109375" style="498"/>
    <col min="257" max="257" width="10.7109375" style="498" customWidth="1"/>
    <col min="258" max="258" width="26" style="498" bestFit="1" customWidth="1"/>
    <col min="259" max="259" width="25.85546875" style="498" bestFit="1" customWidth="1"/>
    <col min="260" max="260" width="11.85546875" style="498" customWidth="1"/>
    <col min="261" max="261" width="27.5703125" style="498" customWidth="1"/>
    <col min="262" max="262" width="8.7109375" style="498" customWidth="1"/>
    <col min="263" max="286" width="3.28515625" style="498" bestFit="1" customWidth="1"/>
    <col min="287" max="292" width="4.7109375" style="498" customWidth="1"/>
    <col min="293" max="512" width="5.7109375" style="498"/>
    <col min="513" max="513" width="10.7109375" style="498" customWidth="1"/>
    <col min="514" max="514" width="26" style="498" bestFit="1" customWidth="1"/>
    <col min="515" max="515" width="25.85546875" style="498" bestFit="1" customWidth="1"/>
    <col min="516" max="516" width="11.85546875" style="498" customWidth="1"/>
    <col min="517" max="517" width="27.5703125" style="498" customWidth="1"/>
    <col min="518" max="518" width="8.7109375" style="498" customWidth="1"/>
    <col min="519" max="542" width="3.28515625" style="498" bestFit="1" customWidth="1"/>
    <col min="543" max="548" width="4.7109375" style="498" customWidth="1"/>
    <col min="549" max="768" width="5.7109375" style="498"/>
    <col min="769" max="769" width="10.7109375" style="498" customWidth="1"/>
    <col min="770" max="770" width="26" style="498" bestFit="1" customWidth="1"/>
    <col min="771" max="771" width="25.85546875" style="498" bestFit="1" customWidth="1"/>
    <col min="772" max="772" width="11.85546875" style="498" customWidth="1"/>
    <col min="773" max="773" width="27.5703125" style="498" customWidth="1"/>
    <col min="774" max="774" width="8.7109375" style="498" customWidth="1"/>
    <col min="775" max="798" width="3.28515625" style="498" bestFit="1" customWidth="1"/>
    <col min="799" max="804" width="4.7109375" style="498" customWidth="1"/>
    <col min="805" max="1024" width="5.7109375" style="498"/>
    <col min="1025" max="1025" width="10.7109375" style="498" customWidth="1"/>
    <col min="1026" max="1026" width="26" style="498" bestFit="1" customWidth="1"/>
    <col min="1027" max="1027" width="25.85546875" style="498" bestFit="1" customWidth="1"/>
    <col min="1028" max="1028" width="11.85546875" style="498" customWidth="1"/>
    <col min="1029" max="1029" width="27.5703125" style="498" customWidth="1"/>
    <col min="1030" max="1030" width="8.7109375" style="498" customWidth="1"/>
    <col min="1031" max="1054" width="3.28515625" style="498" bestFit="1" customWidth="1"/>
    <col min="1055" max="1060" width="4.7109375" style="498" customWidth="1"/>
    <col min="1061" max="1280" width="5.7109375" style="498"/>
    <col min="1281" max="1281" width="10.7109375" style="498" customWidth="1"/>
    <col min="1282" max="1282" width="26" style="498" bestFit="1" customWidth="1"/>
    <col min="1283" max="1283" width="25.85546875" style="498" bestFit="1" customWidth="1"/>
    <col min="1284" max="1284" width="11.85546875" style="498" customWidth="1"/>
    <col min="1285" max="1285" width="27.5703125" style="498" customWidth="1"/>
    <col min="1286" max="1286" width="8.7109375" style="498" customWidth="1"/>
    <col min="1287" max="1310" width="3.28515625" style="498" bestFit="1" customWidth="1"/>
    <col min="1311" max="1316" width="4.7109375" style="498" customWidth="1"/>
    <col min="1317" max="1536" width="5.7109375" style="498"/>
    <col min="1537" max="1537" width="10.7109375" style="498" customWidth="1"/>
    <col min="1538" max="1538" width="26" style="498" bestFit="1" customWidth="1"/>
    <col min="1539" max="1539" width="25.85546875" style="498" bestFit="1" customWidth="1"/>
    <col min="1540" max="1540" width="11.85546875" style="498" customWidth="1"/>
    <col min="1541" max="1541" width="27.5703125" style="498" customWidth="1"/>
    <col min="1542" max="1542" width="8.7109375" style="498" customWidth="1"/>
    <col min="1543" max="1566" width="3.28515625" style="498" bestFit="1" customWidth="1"/>
    <col min="1567" max="1572" width="4.7109375" style="498" customWidth="1"/>
    <col min="1573" max="1792" width="5.7109375" style="498"/>
    <col min="1793" max="1793" width="10.7109375" style="498" customWidth="1"/>
    <col min="1794" max="1794" width="26" style="498" bestFit="1" customWidth="1"/>
    <col min="1795" max="1795" width="25.85546875" style="498" bestFit="1" customWidth="1"/>
    <col min="1796" max="1796" width="11.85546875" style="498" customWidth="1"/>
    <col min="1797" max="1797" width="27.5703125" style="498" customWidth="1"/>
    <col min="1798" max="1798" width="8.7109375" style="498" customWidth="1"/>
    <col min="1799" max="1822" width="3.28515625" style="498" bestFit="1" customWidth="1"/>
    <col min="1823" max="1828" width="4.7109375" style="498" customWidth="1"/>
    <col min="1829" max="2048" width="5.7109375" style="498"/>
    <col min="2049" max="2049" width="10.7109375" style="498" customWidth="1"/>
    <col min="2050" max="2050" width="26" style="498" bestFit="1" customWidth="1"/>
    <col min="2051" max="2051" width="25.85546875" style="498" bestFit="1" customWidth="1"/>
    <col min="2052" max="2052" width="11.85546875" style="498" customWidth="1"/>
    <col min="2053" max="2053" width="27.5703125" style="498" customWidth="1"/>
    <col min="2054" max="2054" width="8.7109375" style="498" customWidth="1"/>
    <col min="2055" max="2078" width="3.28515625" style="498" bestFit="1" customWidth="1"/>
    <col min="2079" max="2084" width="4.7109375" style="498" customWidth="1"/>
    <col min="2085" max="2304" width="5.7109375" style="498"/>
    <col min="2305" max="2305" width="10.7109375" style="498" customWidth="1"/>
    <col min="2306" max="2306" width="26" style="498" bestFit="1" customWidth="1"/>
    <col min="2307" max="2307" width="25.85546875" style="498" bestFit="1" customWidth="1"/>
    <col min="2308" max="2308" width="11.85546875" style="498" customWidth="1"/>
    <col min="2309" max="2309" width="27.5703125" style="498" customWidth="1"/>
    <col min="2310" max="2310" width="8.7109375" style="498" customWidth="1"/>
    <col min="2311" max="2334" width="3.28515625" style="498" bestFit="1" customWidth="1"/>
    <col min="2335" max="2340" width="4.7109375" style="498" customWidth="1"/>
    <col min="2341" max="2560" width="5.7109375" style="498"/>
    <col min="2561" max="2561" width="10.7109375" style="498" customWidth="1"/>
    <col min="2562" max="2562" width="26" style="498" bestFit="1" customWidth="1"/>
    <col min="2563" max="2563" width="25.85546875" style="498" bestFit="1" customWidth="1"/>
    <col min="2564" max="2564" width="11.85546875" style="498" customWidth="1"/>
    <col min="2565" max="2565" width="27.5703125" style="498" customWidth="1"/>
    <col min="2566" max="2566" width="8.7109375" style="498" customWidth="1"/>
    <col min="2567" max="2590" width="3.28515625" style="498" bestFit="1" customWidth="1"/>
    <col min="2591" max="2596" width="4.7109375" style="498" customWidth="1"/>
    <col min="2597" max="2816" width="5.7109375" style="498"/>
    <col min="2817" max="2817" width="10.7109375" style="498" customWidth="1"/>
    <col min="2818" max="2818" width="26" style="498" bestFit="1" customWidth="1"/>
    <col min="2819" max="2819" width="25.85546875" style="498" bestFit="1" customWidth="1"/>
    <col min="2820" max="2820" width="11.85546875" style="498" customWidth="1"/>
    <col min="2821" max="2821" width="27.5703125" style="498" customWidth="1"/>
    <col min="2822" max="2822" width="8.7109375" style="498" customWidth="1"/>
    <col min="2823" max="2846" width="3.28515625" style="498" bestFit="1" customWidth="1"/>
    <col min="2847" max="2852" width="4.7109375" style="498" customWidth="1"/>
    <col min="2853" max="3072" width="5.7109375" style="498"/>
    <col min="3073" max="3073" width="10.7109375" style="498" customWidth="1"/>
    <col min="3074" max="3074" width="26" style="498" bestFit="1" customWidth="1"/>
    <col min="3075" max="3075" width="25.85546875" style="498" bestFit="1" customWidth="1"/>
    <col min="3076" max="3076" width="11.85546875" style="498" customWidth="1"/>
    <col min="3077" max="3077" width="27.5703125" style="498" customWidth="1"/>
    <col min="3078" max="3078" width="8.7109375" style="498" customWidth="1"/>
    <col min="3079" max="3102" width="3.28515625" style="498" bestFit="1" customWidth="1"/>
    <col min="3103" max="3108" width="4.7109375" style="498" customWidth="1"/>
    <col min="3109" max="3328" width="5.7109375" style="498"/>
    <col min="3329" max="3329" width="10.7109375" style="498" customWidth="1"/>
    <col min="3330" max="3330" width="26" style="498" bestFit="1" customWidth="1"/>
    <col min="3331" max="3331" width="25.85546875" style="498" bestFit="1" customWidth="1"/>
    <col min="3332" max="3332" width="11.85546875" style="498" customWidth="1"/>
    <col min="3333" max="3333" width="27.5703125" style="498" customWidth="1"/>
    <col min="3334" max="3334" width="8.7109375" style="498" customWidth="1"/>
    <col min="3335" max="3358" width="3.28515625" style="498" bestFit="1" customWidth="1"/>
    <col min="3359" max="3364" width="4.7109375" style="498" customWidth="1"/>
    <col min="3365" max="3584" width="5.7109375" style="498"/>
    <col min="3585" max="3585" width="10.7109375" style="498" customWidth="1"/>
    <col min="3586" max="3586" width="26" style="498" bestFit="1" customWidth="1"/>
    <col min="3587" max="3587" width="25.85546875" style="498" bestFit="1" customWidth="1"/>
    <col min="3588" max="3588" width="11.85546875" style="498" customWidth="1"/>
    <col min="3589" max="3589" width="27.5703125" style="498" customWidth="1"/>
    <col min="3590" max="3590" width="8.7109375" style="498" customWidth="1"/>
    <col min="3591" max="3614" width="3.28515625" style="498" bestFit="1" customWidth="1"/>
    <col min="3615" max="3620" width="4.7109375" style="498" customWidth="1"/>
    <col min="3621" max="3840" width="5.7109375" style="498"/>
    <col min="3841" max="3841" width="10.7109375" style="498" customWidth="1"/>
    <col min="3842" max="3842" width="26" style="498" bestFit="1" customWidth="1"/>
    <col min="3843" max="3843" width="25.85546875" style="498" bestFit="1" customWidth="1"/>
    <col min="3844" max="3844" width="11.85546875" style="498" customWidth="1"/>
    <col min="3845" max="3845" width="27.5703125" style="498" customWidth="1"/>
    <col min="3846" max="3846" width="8.7109375" style="498" customWidth="1"/>
    <col min="3847" max="3870" width="3.28515625" style="498" bestFit="1" customWidth="1"/>
    <col min="3871" max="3876" width="4.7109375" style="498" customWidth="1"/>
    <col min="3877" max="4096" width="5.7109375" style="498"/>
    <col min="4097" max="4097" width="10.7109375" style="498" customWidth="1"/>
    <col min="4098" max="4098" width="26" style="498" bestFit="1" customWidth="1"/>
    <col min="4099" max="4099" width="25.85546875" style="498" bestFit="1" customWidth="1"/>
    <col min="4100" max="4100" width="11.85546875" style="498" customWidth="1"/>
    <col min="4101" max="4101" width="27.5703125" style="498" customWidth="1"/>
    <col min="4102" max="4102" width="8.7109375" style="498" customWidth="1"/>
    <col min="4103" max="4126" width="3.28515625" style="498" bestFit="1" customWidth="1"/>
    <col min="4127" max="4132" width="4.7109375" style="498" customWidth="1"/>
    <col min="4133" max="4352" width="5.7109375" style="498"/>
    <col min="4353" max="4353" width="10.7109375" style="498" customWidth="1"/>
    <col min="4354" max="4354" width="26" style="498" bestFit="1" customWidth="1"/>
    <col min="4355" max="4355" width="25.85546875" style="498" bestFit="1" customWidth="1"/>
    <col min="4356" max="4356" width="11.85546875" style="498" customWidth="1"/>
    <col min="4357" max="4357" width="27.5703125" style="498" customWidth="1"/>
    <col min="4358" max="4358" width="8.7109375" style="498" customWidth="1"/>
    <col min="4359" max="4382" width="3.28515625" style="498" bestFit="1" customWidth="1"/>
    <col min="4383" max="4388" width="4.7109375" style="498" customWidth="1"/>
    <col min="4389" max="4608" width="5.7109375" style="498"/>
    <col min="4609" max="4609" width="10.7109375" style="498" customWidth="1"/>
    <col min="4610" max="4610" width="26" style="498" bestFit="1" customWidth="1"/>
    <col min="4611" max="4611" width="25.85546875" style="498" bestFit="1" customWidth="1"/>
    <col min="4612" max="4612" width="11.85546875" style="498" customWidth="1"/>
    <col min="4613" max="4613" width="27.5703125" style="498" customWidth="1"/>
    <col min="4614" max="4614" width="8.7109375" style="498" customWidth="1"/>
    <col min="4615" max="4638" width="3.28515625" style="498" bestFit="1" customWidth="1"/>
    <col min="4639" max="4644" width="4.7109375" style="498" customWidth="1"/>
    <col min="4645" max="4864" width="5.7109375" style="498"/>
    <col min="4865" max="4865" width="10.7109375" style="498" customWidth="1"/>
    <col min="4866" max="4866" width="26" style="498" bestFit="1" customWidth="1"/>
    <col min="4867" max="4867" width="25.85546875" style="498" bestFit="1" customWidth="1"/>
    <col min="4868" max="4868" width="11.85546875" style="498" customWidth="1"/>
    <col min="4869" max="4869" width="27.5703125" style="498" customWidth="1"/>
    <col min="4870" max="4870" width="8.7109375" style="498" customWidth="1"/>
    <col min="4871" max="4894" width="3.28515625" style="498" bestFit="1" customWidth="1"/>
    <col min="4895" max="4900" width="4.7109375" style="498" customWidth="1"/>
    <col min="4901" max="5120" width="5.7109375" style="498"/>
    <col min="5121" max="5121" width="10.7109375" style="498" customWidth="1"/>
    <col min="5122" max="5122" width="26" style="498" bestFit="1" customWidth="1"/>
    <col min="5123" max="5123" width="25.85546875" style="498" bestFit="1" customWidth="1"/>
    <col min="5124" max="5124" width="11.85546875" style="498" customWidth="1"/>
    <col min="5125" max="5125" width="27.5703125" style="498" customWidth="1"/>
    <col min="5126" max="5126" width="8.7109375" style="498" customWidth="1"/>
    <col min="5127" max="5150" width="3.28515625" style="498" bestFit="1" customWidth="1"/>
    <col min="5151" max="5156" width="4.7109375" style="498" customWidth="1"/>
    <col min="5157" max="5376" width="5.7109375" style="498"/>
    <col min="5377" max="5377" width="10.7109375" style="498" customWidth="1"/>
    <col min="5378" max="5378" width="26" style="498" bestFit="1" customWidth="1"/>
    <col min="5379" max="5379" width="25.85546875" style="498" bestFit="1" customWidth="1"/>
    <col min="5380" max="5380" width="11.85546875" style="498" customWidth="1"/>
    <col min="5381" max="5381" width="27.5703125" style="498" customWidth="1"/>
    <col min="5382" max="5382" width="8.7109375" style="498" customWidth="1"/>
    <col min="5383" max="5406" width="3.28515625" style="498" bestFit="1" customWidth="1"/>
    <col min="5407" max="5412" width="4.7109375" style="498" customWidth="1"/>
    <col min="5413" max="5632" width="5.7109375" style="498"/>
    <col min="5633" max="5633" width="10.7109375" style="498" customWidth="1"/>
    <col min="5634" max="5634" width="26" style="498" bestFit="1" customWidth="1"/>
    <col min="5635" max="5635" width="25.85546875" style="498" bestFit="1" customWidth="1"/>
    <col min="5636" max="5636" width="11.85546875" style="498" customWidth="1"/>
    <col min="5637" max="5637" width="27.5703125" style="498" customWidth="1"/>
    <col min="5638" max="5638" width="8.7109375" style="498" customWidth="1"/>
    <col min="5639" max="5662" width="3.28515625" style="498" bestFit="1" customWidth="1"/>
    <col min="5663" max="5668" width="4.7109375" style="498" customWidth="1"/>
    <col min="5669" max="5888" width="5.7109375" style="498"/>
    <col min="5889" max="5889" width="10.7109375" style="498" customWidth="1"/>
    <col min="5890" max="5890" width="26" style="498" bestFit="1" customWidth="1"/>
    <col min="5891" max="5891" width="25.85546875" style="498" bestFit="1" customWidth="1"/>
    <col min="5892" max="5892" width="11.85546875" style="498" customWidth="1"/>
    <col min="5893" max="5893" width="27.5703125" style="498" customWidth="1"/>
    <col min="5894" max="5894" width="8.7109375" style="498" customWidth="1"/>
    <col min="5895" max="5918" width="3.28515625" style="498" bestFit="1" customWidth="1"/>
    <col min="5919" max="5924" width="4.7109375" style="498" customWidth="1"/>
    <col min="5925" max="6144" width="5.7109375" style="498"/>
    <col min="6145" max="6145" width="10.7109375" style="498" customWidth="1"/>
    <col min="6146" max="6146" width="26" style="498" bestFit="1" customWidth="1"/>
    <col min="6147" max="6147" width="25.85546875" style="498" bestFit="1" customWidth="1"/>
    <col min="6148" max="6148" width="11.85546875" style="498" customWidth="1"/>
    <col min="6149" max="6149" width="27.5703125" style="498" customWidth="1"/>
    <col min="6150" max="6150" width="8.7109375" style="498" customWidth="1"/>
    <col min="6151" max="6174" width="3.28515625" style="498" bestFit="1" customWidth="1"/>
    <col min="6175" max="6180" width="4.7109375" style="498" customWidth="1"/>
    <col min="6181" max="6400" width="5.7109375" style="498"/>
    <col min="6401" max="6401" width="10.7109375" style="498" customWidth="1"/>
    <col min="6402" max="6402" width="26" style="498" bestFit="1" customWidth="1"/>
    <col min="6403" max="6403" width="25.85546875" style="498" bestFit="1" customWidth="1"/>
    <col min="6404" max="6404" width="11.85546875" style="498" customWidth="1"/>
    <col min="6405" max="6405" width="27.5703125" style="498" customWidth="1"/>
    <col min="6406" max="6406" width="8.7109375" style="498" customWidth="1"/>
    <col min="6407" max="6430" width="3.28515625" style="498" bestFit="1" customWidth="1"/>
    <col min="6431" max="6436" width="4.7109375" style="498" customWidth="1"/>
    <col min="6437" max="6656" width="5.7109375" style="498"/>
    <col min="6657" max="6657" width="10.7109375" style="498" customWidth="1"/>
    <col min="6658" max="6658" width="26" style="498" bestFit="1" customWidth="1"/>
    <col min="6659" max="6659" width="25.85546875" style="498" bestFit="1" customWidth="1"/>
    <col min="6660" max="6660" width="11.85546875" style="498" customWidth="1"/>
    <col min="6661" max="6661" width="27.5703125" style="498" customWidth="1"/>
    <col min="6662" max="6662" width="8.7109375" style="498" customWidth="1"/>
    <col min="6663" max="6686" width="3.28515625" style="498" bestFit="1" customWidth="1"/>
    <col min="6687" max="6692" width="4.7109375" style="498" customWidth="1"/>
    <col min="6693" max="6912" width="5.7109375" style="498"/>
    <col min="6913" max="6913" width="10.7109375" style="498" customWidth="1"/>
    <col min="6914" max="6914" width="26" style="498" bestFit="1" customWidth="1"/>
    <col min="6915" max="6915" width="25.85546875" style="498" bestFit="1" customWidth="1"/>
    <col min="6916" max="6916" width="11.85546875" style="498" customWidth="1"/>
    <col min="6917" max="6917" width="27.5703125" style="498" customWidth="1"/>
    <col min="6918" max="6918" width="8.7109375" style="498" customWidth="1"/>
    <col min="6919" max="6942" width="3.28515625" style="498" bestFit="1" customWidth="1"/>
    <col min="6943" max="6948" width="4.7109375" style="498" customWidth="1"/>
    <col min="6949" max="7168" width="5.7109375" style="498"/>
    <col min="7169" max="7169" width="10.7109375" style="498" customWidth="1"/>
    <col min="7170" max="7170" width="26" style="498" bestFit="1" customWidth="1"/>
    <col min="7171" max="7171" width="25.85546875" style="498" bestFit="1" customWidth="1"/>
    <col min="7172" max="7172" width="11.85546875" style="498" customWidth="1"/>
    <col min="7173" max="7173" width="27.5703125" style="498" customWidth="1"/>
    <col min="7174" max="7174" width="8.7109375" style="498" customWidth="1"/>
    <col min="7175" max="7198" width="3.28515625" style="498" bestFit="1" customWidth="1"/>
    <col min="7199" max="7204" width="4.7109375" style="498" customWidth="1"/>
    <col min="7205" max="7424" width="5.7109375" style="498"/>
    <col min="7425" max="7425" width="10.7109375" style="498" customWidth="1"/>
    <col min="7426" max="7426" width="26" style="498" bestFit="1" customWidth="1"/>
    <col min="7427" max="7427" width="25.85546875" style="498" bestFit="1" customWidth="1"/>
    <col min="7428" max="7428" width="11.85546875" style="498" customWidth="1"/>
    <col min="7429" max="7429" width="27.5703125" style="498" customWidth="1"/>
    <col min="7430" max="7430" width="8.7109375" style="498" customWidth="1"/>
    <col min="7431" max="7454" width="3.28515625" style="498" bestFit="1" customWidth="1"/>
    <col min="7455" max="7460" width="4.7109375" style="498" customWidth="1"/>
    <col min="7461" max="7680" width="5.7109375" style="498"/>
    <col min="7681" max="7681" width="10.7109375" style="498" customWidth="1"/>
    <col min="7682" max="7682" width="26" style="498" bestFit="1" customWidth="1"/>
    <col min="7683" max="7683" width="25.85546875" style="498" bestFit="1" customWidth="1"/>
    <col min="7684" max="7684" width="11.85546875" style="498" customWidth="1"/>
    <col min="7685" max="7685" width="27.5703125" style="498" customWidth="1"/>
    <col min="7686" max="7686" width="8.7109375" style="498" customWidth="1"/>
    <col min="7687" max="7710" width="3.28515625" style="498" bestFit="1" customWidth="1"/>
    <col min="7711" max="7716" width="4.7109375" style="498" customWidth="1"/>
    <col min="7717" max="7936" width="5.7109375" style="498"/>
    <col min="7937" max="7937" width="10.7109375" style="498" customWidth="1"/>
    <col min="7938" max="7938" width="26" style="498" bestFit="1" customWidth="1"/>
    <col min="7939" max="7939" width="25.85546875" style="498" bestFit="1" customWidth="1"/>
    <col min="7940" max="7940" width="11.85546875" style="498" customWidth="1"/>
    <col min="7941" max="7941" width="27.5703125" style="498" customWidth="1"/>
    <col min="7942" max="7942" width="8.7109375" style="498" customWidth="1"/>
    <col min="7943" max="7966" width="3.28515625" style="498" bestFit="1" customWidth="1"/>
    <col min="7967" max="7972" width="4.7109375" style="498" customWidth="1"/>
    <col min="7973" max="8192" width="5.7109375" style="498"/>
    <col min="8193" max="8193" width="10.7109375" style="498" customWidth="1"/>
    <col min="8194" max="8194" width="26" style="498" bestFit="1" customWidth="1"/>
    <col min="8195" max="8195" width="25.85546875" style="498" bestFit="1" customWidth="1"/>
    <col min="8196" max="8196" width="11.85546875" style="498" customWidth="1"/>
    <col min="8197" max="8197" width="27.5703125" style="498" customWidth="1"/>
    <col min="8198" max="8198" width="8.7109375" style="498" customWidth="1"/>
    <col min="8199" max="8222" width="3.28515625" style="498" bestFit="1" customWidth="1"/>
    <col min="8223" max="8228" width="4.7109375" style="498" customWidth="1"/>
    <col min="8229" max="8448" width="5.7109375" style="498"/>
    <col min="8449" max="8449" width="10.7109375" style="498" customWidth="1"/>
    <col min="8450" max="8450" width="26" style="498" bestFit="1" customWidth="1"/>
    <col min="8451" max="8451" width="25.85546875" style="498" bestFit="1" customWidth="1"/>
    <col min="8452" max="8452" width="11.85546875" style="498" customWidth="1"/>
    <col min="8453" max="8453" width="27.5703125" style="498" customWidth="1"/>
    <col min="8454" max="8454" width="8.7109375" style="498" customWidth="1"/>
    <col min="8455" max="8478" width="3.28515625" style="498" bestFit="1" customWidth="1"/>
    <col min="8479" max="8484" width="4.7109375" style="498" customWidth="1"/>
    <col min="8485" max="8704" width="5.7109375" style="498"/>
    <col min="8705" max="8705" width="10.7109375" style="498" customWidth="1"/>
    <col min="8706" max="8706" width="26" style="498" bestFit="1" customWidth="1"/>
    <col min="8707" max="8707" width="25.85546875" style="498" bestFit="1" customWidth="1"/>
    <col min="8708" max="8708" width="11.85546875" style="498" customWidth="1"/>
    <col min="8709" max="8709" width="27.5703125" style="498" customWidth="1"/>
    <col min="8710" max="8710" width="8.7109375" style="498" customWidth="1"/>
    <col min="8711" max="8734" width="3.28515625" style="498" bestFit="1" customWidth="1"/>
    <col min="8735" max="8740" width="4.7109375" style="498" customWidth="1"/>
    <col min="8741" max="8960" width="5.7109375" style="498"/>
    <col min="8961" max="8961" width="10.7109375" style="498" customWidth="1"/>
    <col min="8962" max="8962" width="26" style="498" bestFit="1" customWidth="1"/>
    <col min="8963" max="8963" width="25.85546875" style="498" bestFit="1" customWidth="1"/>
    <col min="8964" max="8964" width="11.85546875" style="498" customWidth="1"/>
    <col min="8965" max="8965" width="27.5703125" style="498" customWidth="1"/>
    <col min="8966" max="8966" width="8.7109375" style="498" customWidth="1"/>
    <col min="8967" max="8990" width="3.28515625" style="498" bestFit="1" customWidth="1"/>
    <col min="8991" max="8996" width="4.7109375" style="498" customWidth="1"/>
    <col min="8997" max="9216" width="5.7109375" style="498"/>
    <col min="9217" max="9217" width="10.7109375" style="498" customWidth="1"/>
    <col min="9218" max="9218" width="26" style="498" bestFit="1" customWidth="1"/>
    <col min="9219" max="9219" width="25.85546875" style="498" bestFit="1" customWidth="1"/>
    <col min="9220" max="9220" width="11.85546875" style="498" customWidth="1"/>
    <col min="9221" max="9221" width="27.5703125" style="498" customWidth="1"/>
    <col min="9222" max="9222" width="8.7109375" style="498" customWidth="1"/>
    <col min="9223" max="9246" width="3.28515625" style="498" bestFit="1" customWidth="1"/>
    <col min="9247" max="9252" width="4.7109375" style="498" customWidth="1"/>
    <col min="9253" max="9472" width="5.7109375" style="498"/>
    <col min="9473" max="9473" width="10.7109375" style="498" customWidth="1"/>
    <col min="9474" max="9474" width="26" style="498" bestFit="1" customWidth="1"/>
    <col min="9475" max="9475" width="25.85546875" style="498" bestFit="1" customWidth="1"/>
    <col min="9476" max="9476" width="11.85546875" style="498" customWidth="1"/>
    <col min="9477" max="9477" width="27.5703125" style="498" customWidth="1"/>
    <col min="9478" max="9478" width="8.7109375" style="498" customWidth="1"/>
    <col min="9479" max="9502" width="3.28515625" style="498" bestFit="1" customWidth="1"/>
    <col min="9503" max="9508" width="4.7109375" style="498" customWidth="1"/>
    <col min="9509" max="9728" width="5.7109375" style="498"/>
    <col min="9729" max="9729" width="10.7109375" style="498" customWidth="1"/>
    <col min="9730" max="9730" width="26" style="498" bestFit="1" customWidth="1"/>
    <col min="9731" max="9731" width="25.85546875" style="498" bestFit="1" customWidth="1"/>
    <col min="9732" max="9732" width="11.85546875" style="498" customWidth="1"/>
    <col min="9733" max="9733" width="27.5703125" style="498" customWidth="1"/>
    <col min="9734" max="9734" width="8.7109375" style="498" customWidth="1"/>
    <col min="9735" max="9758" width="3.28515625" style="498" bestFit="1" customWidth="1"/>
    <col min="9759" max="9764" width="4.7109375" style="498" customWidth="1"/>
    <col min="9765" max="9984" width="5.7109375" style="498"/>
    <col min="9985" max="9985" width="10.7109375" style="498" customWidth="1"/>
    <col min="9986" max="9986" width="26" style="498" bestFit="1" customWidth="1"/>
    <col min="9987" max="9987" width="25.85546875" style="498" bestFit="1" customWidth="1"/>
    <col min="9988" max="9988" width="11.85546875" style="498" customWidth="1"/>
    <col min="9989" max="9989" width="27.5703125" style="498" customWidth="1"/>
    <col min="9990" max="9990" width="8.7109375" style="498" customWidth="1"/>
    <col min="9991" max="10014" width="3.28515625" style="498" bestFit="1" customWidth="1"/>
    <col min="10015" max="10020" width="4.7109375" style="498" customWidth="1"/>
    <col min="10021" max="10240" width="5.7109375" style="498"/>
    <col min="10241" max="10241" width="10.7109375" style="498" customWidth="1"/>
    <col min="10242" max="10242" width="26" style="498" bestFit="1" customWidth="1"/>
    <col min="10243" max="10243" width="25.85546875" style="498" bestFit="1" customWidth="1"/>
    <col min="10244" max="10244" width="11.85546875" style="498" customWidth="1"/>
    <col min="10245" max="10245" width="27.5703125" style="498" customWidth="1"/>
    <col min="10246" max="10246" width="8.7109375" style="498" customWidth="1"/>
    <col min="10247" max="10270" width="3.28515625" style="498" bestFit="1" customWidth="1"/>
    <col min="10271" max="10276" width="4.7109375" style="498" customWidth="1"/>
    <col min="10277" max="10496" width="5.7109375" style="498"/>
    <col min="10497" max="10497" width="10.7109375" style="498" customWidth="1"/>
    <col min="10498" max="10498" width="26" style="498" bestFit="1" customWidth="1"/>
    <col min="10499" max="10499" width="25.85546875" style="498" bestFit="1" customWidth="1"/>
    <col min="10500" max="10500" width="11.85546875" style="498" customWidth="1"/>
    <col min="10501" max="10501" width="27.5703125" style="498" customWidth="1"/>
    <col min="10502" max="10502" width="8.7109375" style="498" customWidth="1"/>
    <col min="10503" max="10526" width="3.28515625" style="498" bestFit="1" customWidth="1"/>
    <col min="10527" max="10532" width="4.7109375" style="498" customWidth="1"/>
    <col min="10533" max="10752" width="5.7109375" style="498"/>
    <col min="10753" max="10753" width="10.7109375" style="498" customWidth="1"/>
    <col min="10754" max="10754" width="26" style="498" bestFit="1" customWidth="1"/>
    <col min="10755" max="10755" width="25.85546875" style="498" bestFit="1" customWidth="1"/>
    <col min="10756" max="10756" width="11.85546875" style="498" customWidth="1"/>
    <col min="10757" max="10757" width="27.5703125" style="498" customWidth="1"/>
    <col min="10758" max="10758" width="8.7109375" style="498" customWidth="1"/>
    <col min="10759" max="10782" width="3.28515625" style="498" bestFit="1" customWidth="1"/>
    <col min="10783" max="10788" width="4.7109375" style="498" customWidth="1"/>
    <col min="10789" max="11008" width="5.7109375" style="498"/>
    <col min="11009" max="11009" width="10.7109375" style="498" customWidth="1"/>
    <col min="11010" max="11010" width="26" style="498" bestFit="1" customWidth="1"/>
    <col min="11011" max="11011" width="25.85546875" style="498" bestFit="1" customWidth="1"/>
    <col min="11012" max="11012" width="11.85546875" style="498" customWidth="1"/>
    <col min="11013" max="11013" width="27.5703125" style="498" customWidth="1"/>
    <col min="11014" max="11014" width="8.7109375" style="498" customWidth="1"/>
    <col min="11015" max="11038" width="3.28515625" style="498" bestFit="1" customWidth="1"/>
    <col min="11039" max="11044" width="4.7109375" style="498" customWidth="1"/>
    <col min="11045" max="11264" width="5.7109375" style="498"/>
    <col min="11265" max="11265" width="10.7109375" style="498" customWidth="1"/>
    <col min="11266" max="11266" width="26" style="498" bestFit="1" customWidth="1"/>
    <col min="11267" max="11267" width="25.85546875" style="498" bestFit="1" customWidth="1"/>
    <col min="11268" max="11268" width="11.85546875" style="498" customWidth="1"/>
    <col min="11269" max="11269" width="27.5703125" style="498" customWidth="1"/>
    <col min="11270" max="11270" width="8.7109375" style="498" customWidth="1"/>
    <col min="11271" max="11294" width="3.28515625" style="498" bestFit="1" customWidth="1"/>
    <col min="11295" max="11300" width="4.7109375" style="498" customWidth="1"/>
    <col min="11301" max="11520" width="5.7109375" style="498"/>
    <col min="11521" max="11521" width="10.7109375" style="498" customWidth="1"/>
    <col min="11522" max="11522" width="26" style="498" bestFit="1" customWidth="1"/>
    <col min="11523" max="11523" width="25.85546875" style="498" bestFit="1" customWidth="1"/>
    <col min="11524" max="11524" width="11.85546875" style="498" customWidth="1"/>
    <col min="11525" max="11525" width="27.5703125" style="498" customWidth="1"/>
    <col min="11526" max="11526" width="8.7109375" style="498" customWidth="1"/>
    <col min="11527" max="11550" width="3.28515625" style="498" bestFit="1" customWidth="1"/>
    <col min="11551" max="11556" width="4.7109375" style="498" customWidth="1"/>
    <col min="11557" max="11776" width="5.7109375" style="498"/>
    <col min="11777" max="11777" width="10.7109375" style="498" customWidth="1"/>
    <col min="11778" max="11778" width="26" style="498" bestFit="1" customWidth="1"/>
    <col min="11779" max="11779" width="25.85546875" style="498" bestFit="1" customWidth="1"/>
    <col min="11780" max="11780" width="11.85546875" style="498" customWidth="1"/>
    <col min="11781" max="11781" width="27.5703125" style="498" customWidth="1"/>
    <col min="11782" max="11782" width="8.7109375" style="498" customWidth="1"/>
    <col min="11783" max="11806" width="3.28515625" style="498" bestFit="1" customWidth="1"/>
    <col min="11807" max="11812" width="4.7109375" style="498" customWidth="1"/>
    <col min="11813" max="12032" width="5.7109375" style="498"/>
    <col min="12033" max="12033" width="10.7109375" style="498" customWidth="1"/>
    <col min="12034" max="12034" width="26" style="498" bestFit="1" customWidth="1"/>
    <col min="12035" max="12035" width="25.85546875" style="498" bestFit="1" customWidth="1"/>
    <col min="12036" max="12036" width="11.85546875" style="498" customWidth="1"/>
    <col min="12037" max="12037" width="27.5703125" style="498" customWidth="1"/>
    <col min="12038" max="12038" width="8.7109375" style="498" customWidth="1"/>
    <col min="12039" max="12062" width="3.28515625" style="498" bestFit="1" customWidth="1"/>
    <col min="12063" max="12068" width="4.7109375" style="498" customWidth="1"/>
    <col min="12069" max="12288" width="5.7109375" style="498"/>
    <col min="12289" max="12289" width="10.7109375" style="498" customWidth="1"/>
    <col min="12290" max="12290" width="26" style="498" bestFit="1" customWidth="1"/>
    <col min="12291" max="12291" width="25.85546875" style="498" bestFit="1" customWidth="1"/>
    <col min="12292" max="12292" width="11.85546875" style="498" customWidth="1"/>
    <col min="12293" max="12293" width="27.5703125" style="498" customWidth="1"/>
    <col min="12294" max="12294" width="8.7109375" style="498" customWidth="1"/>
    <col min="12295" max="12318" width="3.28515625" style="498" bestFit="1" customWidth="1"/>
    <col min="12319" max="12324" width="4.7109375" style="498" customWidth="1"/>
    <col min="12325" max="12544" width="5.7109375" style="498"/>
    <col min="12545" max="12545" width="10.7109375" style="498" customWidth="1"/>
    <col min="12546" max="12546" width="26" style="498" bestFit="1" customWidth="1"/>
    <col min="12547" max="12547" width="25.85546875" style="498" bestFit="1" customWidth="1"/>
    <col min="12548" max="12548" width="11.85546875" style="498" customWidth="1"/>
    <col min="12549" max="12549" width="27.5703125" style="498" customWidth="1"/>
    <col min="12550" max="12550" width="8.7109375" style="498" customWidth="1"/>
    <col min="12551" max="12574" width="3.28515625" style="498" bestFit="1" customWidth="1"/>
    <col min="12575" max="12580" width="4.7109375" style="498" customWidth="1"/>
    <col min="12581" max="12800" width="5.7109375" style="498"/>
    <col min="12801" max="12801" width="10.7109375" style="498" customWidth="1"/>
    <col min="12802" max="12802" width="26" style="498" bestFit="1" customWidth="1"/>
    <col min="12803" max="12803" width="25.85546875" style="498" bestFit="1" customWidth="1"/>
    <col min="12804" max="12804" width="11.85546875" style="498" customWidth="1"/>
    <col min="12805" max="12805" width="27.5703125" style="498" customWidth="1"/>
    <col min="12806" max="12806" width="8.7109375" style="498" customWidth="1"/>
    <col min="12807" max="12830" width="3.28515625" style="498" bestFit="1" customWidth="1"/>
    <col min="12831" max="12836" width="4.7109375" style="498" customWidth="1"/>
    <col min="12837" max="13056" width="5.7109375" style="498"/>
    <col min="13057" max="13057" width="10.7109375" style="498" customWidth="1"/>
    <col min="13058" max="13058" width="26" style="498" bestFit="1" customWidth="1"/>
    <col min="13059" max="13059" width="25.85546875" style="498" bestFit="1" customWidth="1"/>
    <col min="13060" max="13060" width="11.85546875" style="498" customWidth="1"/>
    <col min="13061" max="13061" width="27.5703125" style="498" customWidth="1"/>
    <col min="13062" max="13062" width="8.7109375" style="498" customWidth="1"/>
    <col min="13063" max="13086" width="3.28515625" style="498" bestFit="1" customWidth="1"/>
    <col min="13087" max="13092" width="4.7109375" style="498" customWidth="1"/>
    <col min="13093" max="13312" width="5.7109375" style="498"/>
    <col min="13313" max="13313" width="10.7109375" style="498" customWidth="1"/>
    <col min="13314" max="13314" width="26" style="498" bestFit="1" customWidth="1"/>
    <col min="13315" max="13315" width="25.85546875" style="498" bestFit="1" customWidth="1"/>
    <col min="13316" max="13316" width="11.85546875" style="498" customWidth="1"/>
    <col min="13317" max="13317" width="27.5703125" style="498" customWidth="1"/>
    <col min="13318" max="13318" width="8.7109375" style="498" customWidth="1"/>
    <col min="13319" max="13342" width="3.28515625" style="498" bestFit="1" customWidth="1"/>
    <col min="13343" max="13348" width="4.7109375" style="498" customWidth="1"/>
    <col min="13349" max="13568" width="5.7109375" style="498"/>
    <col min="13569" max="13569" width="10.7109375" style="498" customWidth="1"/>
    <col min="13570" max="13570" width="26" style="498" bestFit="1" customWidth="1"/>
    <col min="13571" max="13571" width="25.85546875" style="498" bestFit="1" customWidth="1"/>
    <col min="13572" max="13572" width="11.85546875" style="498" customWidth="1"/>
    <col min="13573" max="13573" width="27.5703125" style="498" customWidth="1"/>
    <col min="13574" max="13574" width="8.7109375" style="498" customWidth="1"/>
    <col min="13575" max="13598" width="3.28515625" style="498" bestFit="1" customWidth="1"/>
    <col min="13599" max="13604" width="4.7109375" style="498" customWidth="1"/>
    <col min="13605" max="13824" width="5.7109375" style="498"/>
    <col min="13825" max="13825" width="10.7109375" style="498" customWidth="1"/>
    <col min="13826" max="13826" width="26" style="498" bestFit="1" customWidth="1"/>
    <col min="13827" max="13827" width="25.85546875" style="498" bestFit="1" customWidth="1"/>
    <col min="13828" max="13828" width="11.85546875" style="498" customWidth="1"/>
    <col min="13829" max="13829" width="27.5703125" style="498" customWidth="1"/>
    <col min="13830" max="13830" width="8.7109375" style="498" customWidth="1"/>
    <col min="13831" max="13854" width="3.28515625" style="498" bestFit="1" customWidth="1"/>
    <col min="13855" max="13860" width="4.7109375" style="498" customWidth="1"/>
    <col min="13861" max="14080" width="5.7109375" style="498"/>
    <col min="14081" max="14081" width="10.7109375" style="498" customWidth="1"/>
    <col min="14082" max="14082" width="26" style="498" bestFit="1" customWidth="1"/>
    <col min="14083" max="14083" width="25.85546875" style="498" bestFit="1" customWidth="1"/>
    <col min="14084" max="14084" width="11.85546875" style="498" customWidth="1"/>
    <col min="14085" max="14085" width="27.5703125" style="498" customWidth="1"/>
    <col min="14086" max="14086" width="8.7109375" style="498" customWidth="1"/>
    <col min="14087" max="14110" width="3.28515625" style="498" bestFit="1" customWidth="1"/>
    <col min="14111" max="14116" width="4.7109375" style="498" customWidth="1"/>
    <col min="14117" max="14336" width="5.7109375" style="498"/>
    <col min="14337" max="14337" width="10.7109375" style="498" customWidth="1"/>
    <col min="14338" max="14338" width="26" style="498" bestFit="1" customWidth="1"/>
    <col min="14339" max="14339" width="25.85546875" style="498" bestFit="1" customWidth="1"/>
    <col min="14340" max="14340" width="11.85546875" style="498" customWidth="1"/>
    <col min="14341" max="14341" width="27.5703125" style="498" customWidth="1"/>
    <col min="14342" max="14342" width="8.7109375" style="498" customWidth="1"/>
    <col min="14343" max="14366" width="3.28515625" style="498" bestFit="1" customWidth="1"/>
    <col min="14367" max="14372" width="4.7109375" style="498" customWidth="1"/>
    <col min="14373" max="14592" width="5.7109375" style="498"/>
    <col min="14593" max="14593" width="10.7109375" style="498" customWidth="1"/>
    <col min="14594" max="14594" width="26" style="498" bestFit="1" customWidth="1"/>
    <col min="14595" max="14595" width="25.85546875" style="498" bestFit="1" customWidth="1"/>
    <col min="14596" max="14596" width="11.85546875" style="498" customWidth="1"/>
    <col min="14597" max="14597" width="27.5703125" style="498" customWidth="1"/>
    <col min="14598" max="14598" width="8.7109375" style="498" customWidth="1"/>
    <col min="14599" max="14622" width="3.28515625" style="498" bestFit="1" customWidth="1"/>
    <col min="14623" max="14628" width="4.7109375" style="498" customWidth="1"/>
    <col min="14629" max="14848" width="5.7109375" style="498"/>
    <col min="14849" max="14849" width="10.7109375" style="498" customWidth="1"/>
    <col min="14850" max="14850" width="26" style="498" bestFit="1" customWidth="1"/>
    <col min="14851" max="14851" width="25.85546875" style="498" bestFit="1" customWidth="1"/>
    <col min="14852" max="14852" width="11.85546875" style="498" customWidth="1"/>
    <col min="14853" max="14853" width="27.5703125" style="498" customWidth="1"/>
    <col min="14854" max="14854" width="8.7109375" style="498" customWidth="1"/>
    <col min="14855" max="14878" width="3.28515625" style="498" bestFit="1" customWidth="1"/>
    <col min="14879" max="14884" width="4.7109375" style="498" customWidth="1"/>
    <col min="14885" max="15104" width="5.7109375" style="498"/>
    <col min="15105" max="15105" width="10.7109375" style="498" customWidth="1"/>
    <col min="15106" max="15106" width="26" style="498" bestFit="1" customWidth="1"/>
    <col min="15107" max="15107" width="25.85546875" style="498" bestFit="1" customWidth="1"/>
    <col min="15108" max="15108" width="11.85546875" style="498" customWidth="1"/>
    <col min="15109" max="15109" width="27.5703125" style="498" customWidth="1"/>
    <col min="15110" max="15110" width="8.7109375" style="498" customWidth="1"/>
    <col min="15111" max="15134" width="3.28515625" style="498" bestFit="1" customWidth="1"/>
    <col min="15135" max="15140" width="4.7109375" style="498" customWidth="1"/>
    <col min="15141" max="15360" width="5.7109375" style="498"/>
    <col min="15361" max="15361" width="10.7109375" style="498" customWidth="1"/>
    <col min="15362" max="15362" width="26" style="498" bestFit="1" customWidth="1"/>
    <col min="15363" max="15363" width="25.85546875" style="498" bestFit="1" customWidth="1"/>
    <col min="15364" max="15364" width="11.85546875" style="498" customWidth="1"/>
    <col min="15365" max="15365" width="27.5703125" style="498" customWidth="1"/>
    <col min="15366" max="15366" width="8.7109375" style="498" customWidth="1"/>
    <col min="15367" max="15390" width="3.28515625" style="498" bestFit="1" customWidth="1"/>
    <col min="15391" max="15396" width="4.7109375" style="498" customWidth="1"/>
    <col min="15397" max="15616" width="5.7109375" style="498"/>
    <col min="15617" max="15617" width="10.7109375" style="498" customWidth="1"/>
    <col min="15618" max="15618" width="26" style="498" bestFit="1" customWidth="1"/>
    <col min="15619" max="15619" width="25.85546875" style="498" bestFit="1" customWidth="1"/>
    <col min="15620" max="15620" width="11.85546875" style="498" customWidth="1"/>
    <col min="15621" max="15621" width="27.5703125" style="498" customWidth="1"/>
    <col min="15622" max="15622" width="8.7109375" style="498" customWidth="1"/>
    <col min="15623" max="15646" width="3.28515625" style="498" bestFit="1" customWidth="1"/>
    <col min="15647" max="15652" width="4.7109375" style="498" customWidth="1"/>
    <col min="15653" max="15872" width="5.7109375" style="498"/>
    <col min="15873" max="15873" width="10.7109375" style="498" customWidth="1"/>
    <col min="15874" max="15874" width="26" style="498" bestFit="1" customWidth="1"/>
    <col min="15875" max="15875" width="25.85546875" style="498" bestFit="1" customWidth="1"/>
    <col min="15876" max="15876" width="11.85546875" style="498" customWidth="1"/>
    <col min="15877" max="15877" width="27.5703125" style="498" customWidth="1"/>
    <col min="15878" max="15878" width="8.7109375" style="498" customWidth="1"/>
    <col min="15879" max="15902" width="3.28515625" style="498" bestFit="1" customWidth="1"/>
    <col min="15903" max="15908" width="4.7109375" style="498" customWidth="1"/>
    <col min="15909" max="16128" width="5.7109375" style="498"/>
    <col min="16129" max="16129" width="10.7109375" style="498" customWidth="1"/>
    <col min="16130" max="16130" width="26" style="498" bestFit="1" customWidth="1"/>
    <col min="16131" max="16131" width="25.85546875" style="498" bestFit="1" customWidth="1"/>
    <col min="16132" max="16132" width="11.85546875" style="498" customWidth="1"/>
    <col min="16133" max="16133" width="27.5703125" style="498" customWidth="1"/>
    <col min="16134" max="16134" width="8.7109375" style="498" customWidth="1"/>
    <col min="16135" max="16158" width="3.28515625" style="498" bestFit="1" customWidth="1"/>
    <col min="16159" max="16164" width="4.7109375" style="498" customWidth="1"/>
    <col min="16165" max="16384" width="5.7109375" style="498"/>
  </cols>
  <sheetData>
    <row r="1" spans="1:36" ht="16.5" thickBot="1">
      <c r="A1" s="495" t="s">
        <v>163</v>
      </c>
      <c r="B1" s="496"/>
      <c r="C1" s="496"/>
      <c r="D1" s="496"/>
      <c r="E1" s="496"/>
      <c r="F1" s="496"/>
      <c r="G1" s="496"/>
      <c r="H1" s="496"/>
      <c r="I1" s="496"/>
      <c r="J1" s="496"/>
      <c r="K1" s="496"/>
      <c r="L1" s="496"/>
      <c r="M1" s="496"/>
      <c r="N1" s="496"/>
      <c r="O1" s="496"/>
      <c r="P1" s="496"/>
      <c r="Q1" s="496"/>
      <c r="R1" s="496"/>
      <c r="S1" s="496"/>
      <c r="T1" s="496"/>
      <c r="U1" s="496"/>
      <c r="V1" s="496"/>
      <c r="W1" s="496"/>
      <c r="X1" s="497"/>
      <c r="Y1" s="931" t="s">
        <v>164</v>
      </c>
      <c r="Z1" s="931"/>
      <c r="AA1" s="931"/>
      <c r="AB1" s="931"/>
      <c r="AC1" s="931"/>
      <c r="AD1" s="931"/>
      <c r="AE1" s="932" t="s">
        <v>9</v>
      </c>
      <c r="AF1" s="932"/>
      <c r="AG1" s="932"/>
      <c r="AH1" s="932"/>
      <c r="AI1" s="932"/>
      <c r="AJ1" s="932"/>
    </row>
    <row r="2" spans="1:36" ht="13.5" thickBot="1">
      <c r="A2" s="499"/>
      <c r="B2" s="499"/>
      <c r="C2" s="499"/>
      <c r="D2" s="499"/>
      <c r="E2" s="499"/>
      <c r="F2" s="499"/>
      <c r="G2" s="499"/>
      <c r="H2" s="499"/>
      <c r="I2" s="499"/>
      <c r="J2" s="499"/>
      <c r="K2" s="499"/>
      <c r="L2" s="499"/>
      <c r="M2" s="499"/>
      <c r="N2" s="499"/>
      <c r="O2" s="499"/>
      <c r="P2" s="499"/>
      <c r="Q2" s="499"/>
      <c r="R2" s="499"/>
      <c r="S2" s="499"/>
      <c r="T2" s="499"/>
      <c r="U2" s="499"/>
      <c r="V2" s="499"/>
      <c r="W2" s="499"/>
      <c r="X2" s="500"/>
      <c r="Y2" s="933"/>
      <c r="Z2" s="933"/>
      <c r="AA2" s="933"/>
      <c r="AB2" s="933"/>
      <c r="AC2" s="933"/>
      <c r="AD2" s="933"/>
      <c r="AE2" s="932"/>
      <c r="AF2" s="932"/>
      <c r="AG2" s="932"/>
      <c r="AH2" s="932"/>
      <c r="AI2" s="932"/>
      <c r="AJ2" s="932"/>
    </row>
    <row r="3" spans="1:36" ht="25.5">
      <c r="A3" s="501" t="s">
        <v>1</v>
      </c>
      <c r="B3" s="502" t="s">
        <v>126</v>
      </c>
      <c r="C3" s="503" t="s">
        <v>13</v>
      </c>
      <c r="D3" s="504" t="s">
        <v>3</v>
      </c>
      <c r="E3" s="505" t="s">
        <v>146</v>
      </c>
      <c r="F3" s="506" t="s">
        <v>127</v>
      </c>
      <c r="G3" s="928" t="s">
        <v>139</v>
      </c>
      <c r="H3" s="928"/>
      <c r="I3" s="928"/>
      <c r="J3" s="928"/>
      <c r="K3" s="928"/>
      <c r="L3" s="928"/>
      <c r="M3" s="929" t="s">
        <v>165</v>
      </c>
      <c r="N3" s="929"/>
      <c r="O3" s="929"/>
      <c r="P3" s="929"/>
      <c r="Q3" s="929"/>
      <c r="R3" s="929"/>
      <c r="S3" s="929" t="s">
        <v>166</v>
      </c>
      <c r="T3" s="929"/>
      <c r="U3" s="929"/>
      <c r="V3" s="929"/>
      <c r="W3" s="929"/>
      <c r="X3" s="929"/>
      <c r="Y3" s="930" t="s">
        <v>167</v>
      </c>
      <c r="Z3" s="930"/>
      <c r="AA3" s="930"/>
      <c r="AB3" s="930"/>
      <c r="AC3" s="930"/>
      <c r="AD3" s="930"/>
      <c r="AE3" s="934" t="s">
        <v>168</v>
      </c>
      <c r="AF3" s="934"/>
      <c r="AG3" s="934"/>
      <c r="AH3" s="934"/>
      <c r="AI3" s="934"/>
      <c r="AJ3" s="934"/>
    </row>
    <row r="4" spans="1:36" ht="27" thickBot="1">
      <c r="A4" s="507"/>
      <c r="B4" s="508"/>
      <c r="C4" s="509"/>
      <c r="D4" s="510"/>
      <c r="E4" s="511"/>
      <c r="F4" s="512"/>
      <c r="G4" s="513">
        <v>2008</v>
      </c>
      <c r="H4" s="514">
        <v>2009</v>
      </c>
      <c r="I4" s="514">
        <v>2010</v>
      </c>
      <c r="J4" s="514">
        <v>2011</v>
      </c>
      <c r="K4" s="514">
        <v>2012</v>
      </c>
      <c r="L4" s="515">
        <v>2013</v>
      </c>
      <c r="M4" s="516">
        <v>2008</v>
      </c>
      <c r="N4" s="517">
        <v>2009</v>
      </c>
      <c r="O4" s="517">
        <v>2010</v>
      </c>
      <c r="P4" s="517">
        <v>2011</v>
      </c>
      <c r="Q4" s="517">
        <v>2012</v>
      </c>
      <c r="R4" s="518">
        <v>2013</v>
      </c>
      <c r="S4" s="516">
        <v>2008</v>
      </c>
      <c r="T4" s="517">
        <v>2009</v>
      </c>
      <c r="U4" s="517">
        <v>2010</v>
      </c>
      <c r="V4" s="517">
        <v>2011</v>
      </c>
      <c r="W4" s="517">
        <v>2012</v>
      </c>
      <c r="X4" s="518">
        <v>2013</v>
      </c>
      <c r="Y4" s="516">
        <v>2008</v>
      </c>
      <c r="Z4" s="517">
        <v>2009</v>
      </c>
      <c r="AA4" s="517">
        <v>2010</v>
      </c>
      <c r="AB4" s="517">
        <v>2011</v>
      </c>
      <c r="AC4" s="517">
        <v>2012</v>
      </c>
      <c r="AD4" s="518">
        <v>2013</v>
      </c>
      <c r="AE4" s="516">
        <v>2008</v>
      </c>
      <c r="AF4" s="517">
        <v>2009</v>
      </c>
      <c r="AG4" s="517">
        <v>2010</v>
      </c>
      <c r="AH4" s="517">
        <v>2011</v>
      </c>
      <c r="AI4" s="517">
        <v>2012</v>
      </c>
      <c r="AJ4" s="518">
        <v>2013</v>
      </c>
    </row>
    <row r="5" spans="1:36" ht="12.75">
      <c r="A5" s="519" t="s">
        <v>424</v>
      </c>
      <c r="B5" s="254" t="s">
        <v>823</v>
      </c>
      <c r="C5" s="254" t="s">
        <v>22</v>
      </c>
      <c r="D5" s="254" t="s">
        <v>11</v>
      </c>
      <c r="E5" s="520" t="s">
        <v>824</v>
      </c>
      <c r="F5" s="254" t="s">
        <v>825</v>
      </c>
      <c r="G5" s="521" t="s">
        <v>10</v>
      </c>
      <c r="H5" s="522" t="s">
        <v>10</v>
      </c>
      <c r="I5" s="522" t="s">
        <v>10</v>
      </c>
      <c r="J5" s="522" t="s">
        <v>10</v>
      </c>
      <c r="K5" s="522" t="s">
        <v>10</v>
      </c>
      <c r="L5" s="523" t="s">
        <v>10</v>
      </c>
      <c r="M5" s="524"/>
      <c r="N5" s="525"/>
      <c r="O5" s="525"/>
      <c r="P5" s="526" t="s">
        <v>10</v>
      </c>
      <c r="Q5" s="526" t="s">
        <v>10</v>
      </c>
      <c r="R5" s="527" t="s">
        <v>10</v>
      </c>
      <c r="S5" s="524"/>
      <c r="T5" s="525"/>
      <c r="U5" s="525"/>
      <c r="V5" s="526" t="s">
        <v>10</v>
      </c>
      <c r="W5" s="526" t="s">
        <v>10</v>
      </c>
      <c r="X5" s="527" t="s">
        <v>10</v>
      </c>
      <c r="Y5" s="524"/>
      <c r="Z5" s="525"/>
      <c r="AA5" s="525"/>
      <c r="AB5" s="526" t="s">
        <v>10</v>
      </c>
      <c r="AC5" s="526" t="s">
        <v>10</v>
      </c>
      <c r="AD5" s="527" t="s">
        <v>10</v>
      </c>
      <c r="AE5" s="927" t="s">
        <v>170</v>
      </c>
      <c r="AF5" s="927"/>
      <c r="AG5" s="927"/>
      <c r="AH5" s="927"/>
      <c r="AI5" s="927"/>
      <c r="AJ5" s="927"/>
    </row>
    <row r="6" spans="1:36" ht="14.25">
      <c r="A6" s="528" t="s">
        <v>424</v>
      </c>
      <c r="B6" s="268" t="s">
        <v>826</v>
      </c>
      <c r="C6" s="268" t="s">
        <v>22</v>
      </c>
      <c r="D6" s="268" t="s">
        <v>11</v>
      </c>
      <c r="E6" s="240" t="s">
        <v>827</v>
      </c>
      <c r="F6" s="268" t="s">
        <v>825</v>
      </c>
      <c r="G6" s="529" t="s">
        <v>10</v>
      </c>
      <c r="H6" s="530" t="s">
        <v>10</v>
      </c>
      <c r="I6" s="530" t="s">
        <v>10</v>
      </c>
      <c r="J6" s="530" t="s">
        <v>10</v>
      </c>
      <c r="K6" s="530" t="s">
        <v>10</v>
      </c>
      <c r="L6" s="531" t="s">
        <v>10</v>
      </c>
      <c r="M6" s="529" t="s">
        <v>10</v>
      </c>
      <c r="N6" s="530" t="s">
        <v>10</v>
      </c>
      <c r="O6" s="530" t="s">
        <v>10</v>
      </c>
      <c r="P6" s="530" t="s">
        <v>10</v>
      </c>
      <c r="Q6" s="530" t="s">
        <v>10</v>
      </c>
      <c r="R6" s="531" t="s">
        <v>10</v>
      </c>
      <c r="S6" s="529" t="s">
        <v>10</v>
      </c>
      <c r="T6" s="530" t="s">
        <v>10</v>
      </c>
      <c r="U6" s="530" t="s">
        <v>10</v>
      </c>
      <c r="V6" s="530" t="s">
        <v>10</v>
      </c>
      <c r="W6" s="530" t="s">
        <v>10</v>
      </c>
      <c r="X6" s="531" t="s">
        <v>10</v>
      </c>
      <c r="Y6" s="529" t="s">
        <v>10</v>
      </c>
      <c r="Z6" s="530" t="s">
        <v>10</v>
      </c>
      <c r="AA6" s="530" t="s">
        <v>10</v>
      </c>
      <c r="AB6" s="530" t="s">
        <v>10</v>
      </c>
      <c r="AC6" s="530" t="s">
        <v>10</v>
      </c>
      <c r="AD6" s="531" t="s">
        <v>10</v>
      </c>
      <c r="AE6" s="927" t="s">
        <v>170</v>
      </c>
      <c r="AF6" s="927"/>
      <c r="AG6" s="927"/>
      <c r="AH6" s="927"/>
      <c r="AI6" s="927"/>
      <c r="AJ6" s="927"/>
    </row>
    <row r="7" spans="1:36" ht="12.75">
      <c r="A7" s="528" t="s">
        <v>424</v>
      </c>
      <c r="B7" s="268" t="s">
        <v>151</v>
      </c>
      <c r="C7" s="268" t="s">
        <v>22</v>
      </c>
      <c r="D7" s="268" t="s">
        <v>11</v>
      </c>
      <c r="E7" s="240" t="s">
        <v>828</v>
      </c>
      <c r="F7" s="268" t="s">
        <v>825</v>
      </c>
      <c r="G7" s="529" t="s">
        <v>10</v>
      </c>
      <c r="H7" s="530" t="s">
        <v>10</v>
      </c>
      <c r="I7" s="530" t="s">
        <v>10</v>
      </c>
      <c r="J7" s="530" t="s">
        <v>10</v>
      </c>
      <c r="K7" s="530" t="s">
        <v>10</v>
      </c>
      <c r="L7" s="531" t="s">
        <v>10</v>
      </c>
      <c r="M7" s="529" t="s">
        <v>10</v>
      </c>
      <c r="N7" s="530" t="s">
        <v>10</v>
      </c>
      <c r="O7" s="530" t="s">
        <v>10</v>
      </c>
      <c r="P7" s="530" t="s">
        <v>10</v>
      </c>
      <c r="Q7" s="530" t="s">
        <v>10</v>
      </c>
      <c r="R7" s="531" t="s">
        <v>10</v>
      </c>
      <c r="S7" s="529" t="s">
        <v>10</v>
      </c>
      <c r="T7" s="530" t="s">
        <v>10</v>
      </c>
      <c r="U7" s="530" t="s">
        <v>10</v>
      </c>
      <c r="V7" s="530" t="s">
        <v>10</v>
      </c>
      <c r="W7" s="530" t="s">
        <v>10</v>
      </c>
      <c r="X7" s="531" t="s">
        <v>10</v>
      </c>
      <c r="Y7" s="529" t="s">
        <v>10</v>
      </c>
      <c r="Z7" s="530" t="s">
        <v>10</v>
      </c>
      <c r="AA7" s="530" t="s">
        <v>10</v>
      </c>
      <c r="AB7" s="530" t="s">
        <v>10</v>
      </c>
      <c r="AC7" s="530" t="s">
        <v>10</v>
      </c>
      <c r="AD7" s="531" t="s">
        <v>10</v>
      </c>
      <c r="AE7" s="927" t="s">
        <v>170</v>
      </c>
      <c r="AF7" s="927"/>
      <c r="AG7" s="927"/>
      <c r="AH7" s="927"/>
      <c r="AI7" s="927"/>
      <c r="AJ7" s="927"/>
    </row>
    <row r="8" spans="1:36" ht="12.75">
      <c r="A8" s="528" t="s">
        <v>424</v>
      </c>
      <c r="B8" s="268" t="s">
        <v>151</v>
      </c>
      <c r="C8" s="268" t="s">
        <v>22</v>
      </c>
      <c r="D8" s="268" t="s">
        <v>11</v>
      </c>
      <c r="E8" s="240" t="s">
        <v>829</v>
      </c>
      <c r="F8" s="268" t="s">
        <v>825</v>
      </c>
      <c r="G8" s="529" t="s">
        <v>10</v>
      </c>
      <c r="H8" s="530" t="s">
        <v>10</v>
      </c>
      <c r="I8" s="530" t="s">
        <v>10</v>
      </c>
      <c r="J8" s="530" t="s">
        <v>10</v>
      </c>
      <c r="K8" s="530" t="s">
        <v>10</v>
      </c>
      <c r="L8" s="531" t="s">
        <v>10</v>
      </c>
      <c r="M8" s="529" t="s">
        <v>10</v>
      </c>
      <c r="N8" s="530" t="s">
        <v>10</v>
      </c>
      <c r="O8" s="530" t="s">
        <v>10</v>
      </c>
      <c r="P8" s="530" t="s">
        <v>10</v>
      </c>
      <c r="Q8" s="530" t="s">
        <v>10</v>
      </c>
      <c r="R8" s="531" t="s">
        <v>10</v>
      </c>
      <c r="S8" s="529" t="s">
        <v>10</v>
      </c>
      <c r="T8" s="530" t="s">
        <v>10</v>
      </c>
      <c r="U8" s="530" t="s">
        <v>10</v>
      </c>
      <c r="V8" s="530" t="s">
        <v>10</v>
      </c>
      <c r="W8" s="530" t="s">
        <v>10</v>
      </c>
      <c r="X8" s="531" t="s">
        <v>10</v>
      </c>
      <c r="Y8" s="529" t="s">
        <v>10</v>
      </c>
      <c r="Z8" s="530" t="s">
        <v>10</v>
      </c>
      <c r="AA8" s="530" t="s">
        <v>10</v>
      </c>
      <c r="AB8" s="530" t="s">
        <v>10</v>
      </c>
      <c r="AC8" s="530" t="s">
        <v>10</v>
      </c>
      <c r="AD8" s="531" t="s">
        <v>10</v>
      </c>
      <c r="AE8" s="927" t="s">
        <v>170</v>
      </c>
      <c r="AF8" s="927"/>
      <c r="AG8" s="927"/>
      <c r="AH8" s="927"/>
      <c r="AI8" s="927"/>
      <c r="AJ8" s="927"/>
    </row>
    <row r="9" spans="1:36" ht="12.75">
      <c r="A9" s="528" t="s">
        <v>424</v>
      </c>
      <c r="B9" s="268" t="s">
        <v>724</v>
      </c>
      <c r="C9" s="268" t="s">
        <v>22</v>
      </c>
      <c r="D9" s="268" t="s">
        <v>11</v>
      </c>
      <c r="E9" s="240" t="s">
        <v>824</v>
      </c>
      <c r="F9" s="268" t="s">
        <v>576</v>
      </c>
      <c r="G9" s="521" t="s">
        <v>10</v>
      </c>
      <c r="H9" s="522" t="s">
        <v>10</v>
      </c>
      <c r="I9" s="522" t="s">
        <v>10</v>
      </c>
      <c r="J9" s="522" t="s">
        <v>10</v>
      </c>
      <c r="K9" s="522" t="s">
        <v>10</v>
      </c>
      <c r="L9" s="523" t="s">
        <v>10</v>
      </c>
      <c r="M9" s="524"/>
      <c r="N9" s="525"/>
      <c r="O9" s="525"/>
      <c r="P9" s="526" t="s">
        <v>10</v>
      </c>
      <c r="Q9" s="526" t="s">
        <v>10</v>
      </c>
      <c r="R9" s="527" t="s">
        <v>10</v>
      </c>
      <c r="S9" s="524"/>
      <c r="T9" s="525"/>
      <c r="U9" s="525"/>
      <c r="V9" s="526" t="s">
        <v>10</v>
      </c>
      <c r="W9" s="526" t="s">
        <v>10</v>
      </c>
      <c r="X9" s="527" t="s">
        <v>10</v>
      </c>
      <c r="Y9" s="524"/>
      <c r="Z9" s="525"/>
      <c r="AA9" s="525"/>
      <c r="AB9" s="526" t="s">
        <v>10</v>
      </c>
      <c r="AC9" s="526" t="s">
        <v>10</v>
      </c>
      <c r="AD9" s="527" t="s">
        <v>10</v>
      </c>
      <c r="AE9" s="927" t="s">
        <v>170</v>
      </c>
      <c r="AF9" s="927"/>
      <c r="AG9" s="927"/>
      <c r="AH9" s="927"/>
      <c r="AI9" s="927"/>
      <c r="AJ9" s="927"/>
    </row>
    <row r="10" spans="1:36" ht="12.75">
      <c r="A10" s="528" t="s">
        <v>424</v>
      </c>
      <c r="B10" s="268" t="s">
        <v>830</v>
      </c>
      <c r="C10" s="268" t="s">
        <v>22</v>
      </c>
      <c r="D10" s="268" t="s">
        <v>11</v>
      </c>
      <c r="E10" s="240" t="s">
        <v>824</v>
      </c>
      <c r="F10" s="268" t="s">
        <v>576</v>
      </c>
      <c r="G10" s="521" t="s">
        <v>10</v>
      </c>
      <c r="H10" s="522" t="s">
        <v>10</v>
      </c>
      <c r="I10" s="522" t="s">
        <v>10</v>
      </c>
      <c r="J10" s="522" t="s">
        <v>10</v>
      </c>
      <c r="K10" s="522" t="s">
        <v>10</v>
      </c>
      <c r="L10" s="523" t="s">
        <v>10</v>
      </c>
      <c r="M10" s="524"/>
      <c r="N10" s="525"/>
      <c r="O10" s="525"/>
      <c r="P10" s="526" t="s">
        <v>10</v>
      </c>
      <c r="Q10" s="526" t="s">
        <v>10</v>
      </c>
      <c r="R10" s="527" t="s">
        <v>10</v>
      </c>
      <c r="S10" s="524"/>
      <c r="T10" s="525"/>
      <c r="U10" s="525"/>
      <c r="V10" s="526" t="s">
        <v>10</v>
      </c>
      <c r="W10" s="526" t="s">
        <v>10</v>
      </c>
      <c r="X10" s="527" t="s">
        <v>10</v>
      </c>
      <c r="Y10" s="524"/>
      <c r="Z10" s="525"/>
      <c r="AA10" s="525"/>
      <c r="AB10" s="526" t="s">
        <v>10</v>
      </c>
      <c r="AC10" s="526" t="s">
        <v>10</v>
      </c>
      <c r="AD10" s="527" t="s">
        <v>10</v>
      </c>
      <c r="AE10" s="927" t="s">
        <v>170</v>
      </c>
      <c r="AF10" s="927"/>
      <c r="AG10" s="927"/>
      <c r="AH10" s="927"/>
      <c r="AI10" s="927"/>
      <c r="AJ10" s="927"/>
    </row>
    <row r="11" spans="1:36" ht="12.75">
      <c r="A11" s="528" t="s">
        <v>424</v>
      </c>
      <c r="B11" s="268" t="s">
        <v>732</v>
      </c>
      <c r="C11" s="268" t="s">
        <v>22</v>
      </c>
      <c r="D11" s="268" t="s">
        <v>11</v>
      </c>
      <c r="E11" s="240" t="s">
        <v>831</v>
      </c>
      <c r="F11" s="268" t="s">
        <v>825</v>
      </c>
      <c r="G11" s="529" t="s">
        <v>10</v>
      </c>
      <c r="H11" s="530" t="s">
        <v>10</v>
      </c>
      <c r="I11" s="530" t="s">
        <v>10</v>
      </c>
      <c r="J11" s="530" t="s">
        <v>10</v>
      </c>
      <c r="K11" s="530" t="s">
        <v>10</v>
      </c>
      <c r="L11" s="531" t="s">
        <v>10</v>
      </c>
      <c r="M11" s="529" t="s">
        <v>10</v>
      </c>
      <c r="N11" s="530" t="s">
        <v>10</v>
      </c>
      <c r="O11" s="530" t="s">
        <v>10</v>
      </c>
      <c r="P11" s="530" t="s">
        <v>10</v>
      </c>
      <c r="Q11" s="530" t="s">
        <v>10</v>
      </c>
      <c r="R11" s="531" t="s">
        <v>10</v>
      </c>
      <c r="S11" s="529" t="s">
        <v>10</v>
      </c>
      <c r="T11" s="530" t="s">
        <v>10</v>
      </c>
      <c r="U11" s="530" t="s">
        <v>10</v>
      </c>
      <c r="V11" s="530" t="s">
        <v>10</v>
      </c>
      <c r="W11" s="530" t="s">
        <v>10</v>
      </c>
      <c r="X11" s="531" t="s">
        <v>10</v>
      </c>
      <c r="Y11" s="529" t="s">
        <v>10</v>
      </c>
      <c r="Z11" s="530" t="s">
        <v>10</v>
      </c>
      <c r="AA11" s="530" t="s">
        <v>10</v>
      </c>
      <c r="AB11" s="530" t="s">
        <v>10</v>
      </c>
      <c r="AC11" s="530" t="s">
        <v>10</v>
      </c>
      <c r="AD11" s="531" t="s">
        <v>10</v>
      </c>
      <c r="AE11" s="927" t="s">
        <v>170</v>
      </c>
      <c r="AF11" s="927"/>
      <c r="AG11" s="927"/>
      <c r="AH11" s="927"/>
      <c r="AI11" s="927"/>
      <c r="AJ11" s="927"/>
    </row>
    <row r="12" spans="1:36" ht="12.75">
      <c r="A12" s="528" t="s">
        <v>424</v>
      </c>
      <c r="B12" s="268" t="s">
        <v>136</v>
      </c>
      <c r="C12" s="268" t="s">
        <v>22</v>
      </c>
      <c r="D12" s="268" t="s">
        <v>11</v>
      </c>
      <c r="E12" s="240" t="s">
        <v>832</v>
      </c>
      <c r="F12" s="268" t="s">
        <v>825</v>
      </c>
      <c r="G12" s="529" t="s">
        <v>10</v>
      </c>
      <c r="H12" s="530" t="s">
        <v>10</v>
      </c>
      <c r="I12" s="530" t="s">
        <v>10</v>
      </c>
      <c r="J12" s="530" t="s">
        <v>10</v>
      </c>
      <c r="K12" s="530" t="s">
        <v>10</v>
      </c>
      <c r="L12" s="531" t="s">
        <v>10</v>
      </c>
      <c r="M12" s="529" t="s">
        <v>10</v>
      </c>
      <c r="N12" s="530" t="s">
        <v>10</v>
      </c>
      <c r="O12" s="530" t="s">
        <v>10</v>
      </c>
      <c r="P12" s="530" t="s">
        <v>10</v>
      </c>
      <c r="Q12" s="530" t="s">
        <v>10</v>
      </c>
      <c r="R12" s="531" t="s">
        <v>10</v>
      </c>
      <c r="S12" s="529" t="s">
        <v>10</v>
      </c>
      <c r="T12" s="530" t="s">
        <v>10</v>
      </c>
      <c r="U12" s="530" t="s">
        <v>10</v>
      </c>
      <c r="V12" s="530" t="s">
        <v>10</v>
      </c>
      <c r="W12" s="530" t="s">
        <v>10</v>
      </c>
      <c r="X12" s="531" t="s">
        <v>10</v>
      </c>
      <c r="Y12" s="529" t="s">
        <v>10</v>
      </c>
      <c r="Z12" s="530" t="s">
        <v>10</v>
      </c>
      <c r="AA12" s="530" t="s">
        <v>10</v>
      </c>
      <c r="AB12" s="530" t="s">
        <v>10</v>
      </c>
      <c r="AC12" s="530" t="s">
        <v>10</v>
      </c>
      <c r="AD12" s="531" t="s">
        <v>10</v>
      </c>
      <c r="AE12" s="927" t="s">
        <v>170</v>
      </c>
      <c r="AF12" s="927"/>
      <c r="AG12" s="927"/>
      <c r="AH12" s="927"/>
      <c r="AI12" s="927"/>
      <c r="AJ12" s="927"/>
    </row>
    <row r="13" spans="1:36" ht="12.75">
      <c r="A13" s="528" t="s">
        <v>424</v>
      </c>
      <c r="B13" s="268" t="s">
        <v>833</v>
      </c>
      <c r="C13" s="268" t="s">
        <v>22</v>
      </c>
      <c r="D13" s="268" t="s">
        <v>11</v>
      </c>
      <c r="E13" s="240" t="s">
        <v>824</v>
      </c>
      <c r="F13" s="268" t="s">
        <v>576</v>
      </c>
      <c r="G13" s="529" t="s">
        <v>10</v>
      </c>
      <c r="H13" s="530" t="s">
        <v>10</v>
      </c>
      <c r="I13" s="530" t="s">
        <v>10</v>
      </c>
      <c r="J13" s="530" t="s">
        <v>10</v>
      </c>
      <c r="K13" s="530" t="s">
        <v>10</v>
      </c>
      <c r="L13" s="531" t="s">
        <v>10</v>
      </c>
      <c r="M13" s="529" t="s">
        <v>10</v>
      </c>
      <c r="N13" s="530" t="s">
        <v>10</v>
      </c>
      <c r="O13" s="530" t="s">
        <v>10</v>
      </c>
      <c r="P13" s="530" t="s">
        <v>10</v>
      </c>
      <c r="Q13" s="530" t="s">
        <v>10</v>
      </c>
      <c r="R13" s="531" t="s">
        <v>10</v>
      </c>
      <c r="S13" s="529" t="s">
        <v>10</v>
      </c>
      <c r="T13" s="530" t="s">
        <v>10</v>
      </c>
      <c r="U13" s="530" t="s">
        <v>10</v>
      </c>
      <c r="V13" s="530" t="s">
        <v>10</v>
      </c>
      <c r="W13" s="530" t="s">
        <v>10</v>
      </c>
      <c r="X13" s="531" t="s">
        <v>10</v>
      </c>
      <c r="Y13" s="529" t="s">
        <v>10</v>
      </c>
      <c r="Z13" s="530" t="s">
        <v>10</v>
      </c>
      <c r="AA13" s="530" t="s">
        <v>10</v>
      </c>
      <c r="AB13" s="530" t="s">
        <v>10</v>
      </c>
      <c r="AC13" s="530" t="s">
        <v>10</v>
      </c>
      <c r="AD13" s="531" t="s">
        <v>10</v>
      </c>
      <c r="AE13" s="927" t="s">
        <v>170</v>
      </c>
      <c r="AF13" s="927"/>
      <c r="AG13" s="927"/>
      <c r="AH13" s="927"/>
      <c r="AI13" s="927"/>
      <c r="AJ13" s="927"/>
    </row>
    <row r="14" spans="1:36" ht="12.75">
      <c r="A14" s="528" t="s">
        <v>424</v>
      </c>
      <c r="B14" s="532" t="s">
        <v>834</v>
      </c>
      <c r="C14" s="227" t="s">
        <v>26</v>
      </c>
      <c r="D14" s="532" t="s">
        <v>11</v>
      </c>
      <c r="E14" s="533" t="s">
        <v>835</v>
      </c>
      <c r="F14" s="532" t="s">
        <v>825</v>
      </c>
      <c r="G14" s="529" t="s">
        <v>10</v>
      </c>
      <c r="H14" s="530" t="s">
        <v>10</v>
      </c>
      <c r="I14" s="530" t="s">
        <v>10</v>
      </c>
      <c r="J14" s="530" t="s">
        <v>10</v>
      </c>
      <c r="K14" s="530" t="s">
        <v>10</v>
      </c>
      <c r="L14" s="531" t="s">
        <v>10</v>
      </c>
      <c r="M14" s="529" t="s">
        <v>10</v>
      </c>
      <c r="N14" s="530" t="s">
        <v>10</v>
      </c>
      <c r="O14" s="530" t="s">
        <v>10</v>
      </c>
      <c r="P14" s="530" t="s">
        <v>10</v>
      </c>
      <c r="Q14" s="530" t="s">
        <v>10</v>
      </c>
      <c r="R14" s="531" t="s">
        <v>10</v>
      </c>
      <c r="S14" s="529" t="s">
        <v>10</v>
      </c>
      <c r="T14" s="530" t="s">
        <v>10</v>
      </c>
      <c r="U14" s="530" t="s">
        <v>10</v>
      </c>
      <c r="V14" s="530" t="s">
        <v>10</v>
      </c>
      <c r="W14" s="530" t="s">
        <v>10</v>
      </c>
      <c r="X14" s="531" t="s">
        <v>10</v>
      </c>
      <c r="Y14" s="529" t="s">
        <v>10</v>
      </c>
      <c r="Z14" s="530" t="s">
        <v>10</v>
      </c>
      <c r="AA14" s="530" t="s">
        <v>10</v>
      </c>
      <c r="AB14" s="530" t="s">
        <v>10</v>
      </c>
      <c r="AC14" s="530" t="s">
        <v>10</v>
      </c>
      <c r="AD14" s="531" t="s">
        <v>10</v>
      </c>
      <c r="AE14" s="927" t="s">
        <v>170</v>
      </c>
      <c r="AF14" s="927"/>
      <c r="AG14" s="927"/>
      <c r="AH14" s="927"/>
      <c r="AI14" s="927"/>
      <c r="AJ14" s="927"/>
    </row>
    <row r="15" spans="1:36" ht="12.75">
      <c r="A15" s="528" t="s">
        <v>424</v>
      </c>
      <c r="B15" s="268" t="s">
        <v>836</v>
      </c>
      <c r="C15" s="227" t="s">
        <v>24</v>
      </c>
      <c r="D15" s="268" t="s">
        <v>11</v>
      </c>
      <c r="E15" s="240" t="s">
        <v>169</v>
      </c>
      <c r="F15" s="268" t="s">
        <v>576</v>
      </c>
      <c r="G15" s="534" t="s">
        <v>10</v>
      </c>
      <c r="H15" s="535" t="s">
        <v>10</v>
      </c>
      <c r="I15" s="535" t="s">
        <v>10</v>
      </c>
      <c r="J15" s="535" t="s">
        <v>10</v>
      </c>
      <c r="K15" s="535" t="s">
        <v>10</v>
      </c>
      <c r="L15" s="536" t="s">
        <v>10</v>
      </c>
      <c r="M15" s="534" t="s">
        <v>10</v>
      </c>
      <c r="N15" s="535" t="s">
        <v>140</v>
      </c>
      <c r="O15" s="535" t="s">
        <v>10</v>
      </c>
      <c r="P15" s="535" t="s">
        <v>10</v>
      </c>
      <c r="Q15" s="535" t="s">
        <v>10</v>
      </c>
      <c r="R15" s="536" t="s">
        <v>10</v>
      </c>
      <c r="S15" s="534" t="s">
        <v>10</v>
      </c>
      <c r="T15" s="535" t="s">
        <v>140</v>
      </c>
      <c r="U15" s="535" t="s">
        <v>10</v>
      </c>
      <c r="V15" s="535" t="s">
        <v>10</v>
      </c>
      <c r="W15" s="535" t="s">
        <v>10</v>
      </c>
      <c r="X15" s="536" t="s">
        <v>10</v>
      </c>
      <c r="Y15" s="534" t="s">
        <v>10</v>
      </c>
      <c r="Z15" s="535" t="s">
        <v>140</v>
      </c>
      <c r="AA15" s="535" t="s">
        <v>10</v>
      </c>
      <c r="AB15" s="535" t="s">
        <v>10</v>
      </c>
      <c r="AC15" s="535" t="s">
        <v>10</v>
      </c>
      <c r="AD15" s="536" t="s">
        <v>10</v>
      </c>
      <c r="AE15" s="927" t="s">
        <v>170</v>
      </c>
      <c r="AF15" s="927"/>
      <c r="AG15" s="927"/>
      <c r="AH15" s="927"/>
      <c r="AI15" s="927"/>
      <c r="AJ15" s="927"/>
    </row>
    <row r="16" spans="1:36" ht="12.75">
      <c r="A16" s="528" t="s">
        <v>424</v>
      </c>
      <c r="B16" s="268" t="s">
        <v>836</v>
      </c>
      <c r="C16" s="227" t="s">
        <v>24</v>
      </c>
      <c r="D16" s="268" t="s">
        <v>11</v>
      </c>
      <c r="E16" s="240" t="s">
        <v>590</v>
      </c>
      <c r="F16" s="268" t="s">
        <v>576</v>
      </c>
      <c r="G16" s="534" t="s">
        <v>10</v>
      </c>
      <c r="H16" s="535" t="s">
        <v>10</v>
      </c>
      <c r="I16" s="535" t="s">
        <v>10</v>
      </c>
      <c r="J16" s="535" t="s">
        <v>10</v>
      </c>
      <c r="K16" s="535" t="s">
        <v>10</v>
      </c>
      <c r="L16" s="536" t="s">
        <v>10</v>
      </c>
      <c r="M16" s="534" t="s">
        <v>10</v>
      </c>
      <c r="N16" s="535" t="s">
        <v>140</v>
      </c>
      <c r="O16" s="535" t="s">
        <v>10</v>
      </c>
      <c r="P16" s="535" t="s">
        <v>10</v>
      </c>
      <c r="Q16" s="535" t="s">
        <v>10</v>
      </c>
      <c r="R16" s="536" t="s">
        <v>10</v>
      </c>
      <c r="S16" s="534" t="s">
        <v>10</v>
      </c>
      <c r="T16" s="535" t="s">
        <v>140</v>
      </c>
      <c r="U16" s="535" t="s">
        <v>10</v>
      </c>
      <c r="V16" s="535" t="s">
        <v>10</v>
      </c>
      <c r="W16" s="535" t="s">
        <v>10</v>
      </c>
      <c r="X16" s="536" t="s">
        <v>10</v>
      </c>
      <c r="Y16" s="534" t="s">
        <v>10</v>
      </c>
      <c r="Z16" s="535" t="s">
        <v>140</v>
      </c>
      <c r="AA16" s="535" t="s">
        <v>10</v>
      </c>
      <c r="AB16" s="535" t="s">
        <v>10</v>
      </c>
      <c r="AC16" s="535" t="s">
        <v>10</v>
      </c>
      <c r="AD16" s="536" t="s">
        <v>10</v>
      </c>
      <c r="AE16" s="927" t="s">
        <v>170</v>
      </c>
      <c r="AF16" s="927"/>
      <c r="AG16" s="927"/>
      <c r="AH16" s="927"/>
      <c r="AI16" s="927"/>
      <c r="AJ16" s="927"/>
    </row>
    <row r="17" spans="1:36" ht="14.25">
      <c r="A17" s="528" t="s">
        <v>424</v>
      </c>
      <c r="B17" s="268" t="s">
        <v>837</v>
      </c>
      <c r="C17" s="227" t="s">
        <v>24</v>
      </c>
      <c r="D17" s="268" t="s">
        <v>11</v>
      </c>
      <c r="E17" s="240" t="s">
        <v>838</v>
      </c>
      <c r="F17" s="268" t="s">
        <v>825</v>
      </c>
      <c r="G17" s="529" t="s">
        <v>10</v>
      </c>
      <c r="H17" s="530" t="s">
        <v>10</v>
      </c>
      <c r="I17" s="530" t="s">
        <v>10</v>
      </c>
      <c r="J17" s="530" t="s">
        <v>10</v>
      </c>
      <c r="K17" s="530" t="s">
        <v>10</v>
      </c>
      <c r="L17" s="531" t="s">
        <v>10</v>
      </c>
      <c r="M17" s="529" t="s">
        <v>10</v>
      </c>
      <c r="N17" s="530" t="s">
        <v>10</v>
      </c>
      <c r="O17" s="530" t="s">
        <v>10</v>
      </c>
      <c r="P17" s="530" t="s">
        <v>10</v>
      </c>
      <c r="Q17" s="530" t="s">
        <v>10</v>
      </c>
      <c r="R17" s="531" t="s">
        <v>10</v>
      </c>
      <c r="S17" s="529" t="s">
        <v>10</v>
      </c>
      <c r="T17" s="530" t="s">
        <v>10</v>
      </c>
      <c r="U17" s="530" t="s">
        <v>10</v>
      </c>
      <c r="V17" s="530" t="s">
        <v>10</v>
      </c>
      <c r="W17" s="530" t="s">
        <v>10</v>
      </c>
      <c r="X17" s="531" t="s">
        <v>10</v>
      </c>
      <c r="Y17" s="529" t="s">
        <v>10</v>
      </c>
      <c r="Z17" s="530" t="s">
        <v>10</v>
      </c>
      <c r="AA17" s="530" t="s">
        <v>10</v>
      </c>
      <c r="AB17" s="530" t="s">
        <v>10</v>
      </c>
      <c r="AC17" s="530" t="s">
        <v>10</v>
      </c>
      <c r="AD17" s="531" t="s">
        <v>10</v>
      </c>
      <c r="AE17" s="927" t="s">
        <v>170</v>
      </c>
      <c r="AF17" s="927"/>
      <c r="AG17" s="927"/>
      <c r="AH17" s="927"/>
      <c r="AI17" s="927"/>
      <c r="AJ17" s="927"/>
    </row>
    <row r="18" spans="1:36" ht="14.25">
      <c r="A18" s="528" t="s">
        <v>424</v>
      </c>
      <c r="B18" s="268" t="s">
        <v>837</v>
      </c>
      <c r="C18" s="227" t="s">
        <v>24</v>
      </c>
      <c r="D18" s="268" t="s">
        <v>11</v>
      </c>
      <c r="E18" s="240" t="s">
        <v>839</v>
      </c>
      <c r="F18" s="268" t="s">
        <v>825</v>
      </c>
      <c r="G18" s="529" t="s">
        <v>10</v>
      </c>
      <c r="H18" s="530" t="s">
        <v>10</v>
      </c>
      <c r="I18" s="530" t="s">
        <v>10</v>
      </c>
      <c r="J18" s="530" t="s">
        <v>10</v>
      </c>
      <c r="K18" s="530" t="s">
        <v>10</v>
      </c>
      <c r="L18" s="531" t="s">
        <v>10</v>
      </c>
      <c r="M18" s="529" t="s">
        <v>10</v>
      </c>
      <c r="N18" s="530" t="s">
        <v>10</v>
      </c>
      <c r="O18" s="530" t="s">
        <v>10</v>
      </c>
      <c r="P18" s="530" t="s">
        <v>10</v>
      </c>
      <c r="Q18" s="530" t="s">
        <v>10</v>
      </c>
      <c r="R18" s="531" t="s">
        <v>10</v>
      </c>
      <c r="S18" s="529" t="s">
        <v>10</v>
      </c>
      <c r="T18" s="530" t="s">
        <v>10</v>
      </c>
      <c r="U18" s="530" t="s">
        <v>10</v>
      </c>
      <c r="V18" s="530" t="s">
        <v>10</v>
      </c>
      <c r="W18" s="530" t="s">
        <v>10</v>
      </c>
      <c r="X18" s="531" t="s">
        <v>10</v>
      </c>
      <c r="Y18" s="529" t="s">
        <v>10</v>
      </c>
      <c r="Z18" s="530" t="s">
        <v>10</v>
      </c>
      <c r="AA18" s="530" t="s">
        <v>10</v>
      </c>
      <c r="AB18" s="530" t="s">
        <v>10</v>
      </c>
      <c r="AC18" s="530" t="s">
        <v>10</v>
      </c>
      <c r="AD18" s="531" t="s">
        <v>10</v>
      </c>
      <c r="AE18" s="927" t="s">
        <v>170</v>
      </c>
      <c r="AF18" s="927"/>
      <c r="AG18" s="927"/>
      <c r="AH18" s="927"/>
      <c r="AI18" s="927"/>
      <c r="AJ18" s="927"/>
    </row>
    <row r="19" spans="1:36" ht="14.25">
      <c r="A19" s="528" t="s">
        <v>424</v>
      </c>
      <c r="B19" s="268" t="s">
        <v>837</v>
      </c>
      <c r="C19" s="227" t="s">
        <v>24</v>
      </c>
      <c r="D19" s="268" t="s">
        <v>11</v>
      </c>
      <c r="E19" s="240" t="s">
        <v>840</v>
      </c>
      <c r="F19" s="268" t="s">
        <v>825</v>
      </c>
      <c r="G19" s="529" t="s">
        <v>10</v>
      </c>
      <c r="H19" s="530" t="s">
        <v>10</v>
      </c>
      <c r="I19" s="530" t="s">
        <v>10</v>
      </c>
      <c r="J19" s="530" t="s">
        <v>10</v>
      </c>
      <c r="K19" s="530" t="s">
        <v>10</v>
      </c>
      <c r="L19" s="531" t="s">
        <v>10</v>
      </c>
      <c r="M19" s="529" t="s">
        <v>10</v>
      </c>
      <c r="N19" s="530" t="s">
        <v>10</v>
      </c>
      <c r="O19" s="530" t="s">
        <v>10</v>
      </c>
      <c r="P19" s="530" t="s">
        <v>10</v>
      </c>
      <c r="Q19" s="530" t="s">
        <v>10</v>
      </c>
      <c r="R19" s="531" t="s">
        <v>10</v>
      </c>
      <c r="S19" s="529" t="s">
        <v>10</v>
      </c>
      <c r="T19" s="530" t="s">
        <v>10</v>
      </c>
      <c r="U19" s="530" t="s">
        <v>10</v>
      </c>
      <c r="V19" s="530" t="s">
        <v>10</v>
      </c>
      <c r="W19" s="530" t="s">
        <v>10</v>
      </c>
      <c r="X19" s="531" t="s">
        <v>10</v>
      </c>
      <c r="Y19" s="529" t="s">
        <v>10</v>
      </c>
      <c r="Z19" s="530" t="s">
        <v>10</v>
      </c>
      <c r="AA19" s="530" t="s">
        <v>10</v>
      </c>
      <c r="AB19" s="530" t="s">
        <v>10</v>
      </c>
      <c r="AC19" s="530" t="s">
        <v>10</v>
      </c>
      <c r="AD19" s="531" t="s">
        <v>10</v>
      </c>
      <c r="AE19" s="927" t="s">
        <v>170</v>
      </c>
      <c r="AF19" s="927"/>
      <c r="AG19" s="927"/>
      <c r="AH19" s="927"/>
      <c r="AI19" s="927"/>
      <c r="AJ19" s="927"/>
    </row>
    <row r="20" spans="1:36" ht="12.75">
      <c r="A20" s="528" t="s">
        <v>424</v>
      </c>
      <c r="B20" s="268" t="s">
        <v>841</v>
      </c>
      <c r="C20" s="227" t="s">
        <v>24</v>
      </c>
      <c r="D20" s="268" t="s">
        <v>11</v>
      </c>
      <c r="E20" s="240" t="s">
        <v>81</v>
      </c>
      <c r="F20" s="268" t="s">
        <v>576</v>
      </c>
      <c r="G20" s="534" t="s">
        <v>140</v>
      </c>
      <c r="H20" s="535" t="s">
        <v>140</v>
      </c>
      <c r="I20" s="535" t="s">
        <v>140</v>
      </c>
      <c r="J20" s="535" t="s">
        <v>140</v>
      </c>
      <c r="K20" s="535" t="s">
        <v>140</v>
      </c>
      <c r="L20" s="536" t="s">
        <v>140</v>
      </c>
      <c r="M20" s="524"/>
      <c r="N20" s="525"/>
      <c r="O20" s="525"/>
      <c r="P20" s="526" t="s">
        <v>10</v>
      </c>
      <c r="Q20" s="526" t="s">
        <v>10</v>
      </c>
      <c r="R20" s="527" t="s">
        <v>10</v>
      </c>
      <c r="S20" s="524"/>
      <c r="T20" s="525"/>
      <c r="U20" s="525"/>
      <c r="V20" s="526" t="s">
        <v>10</v>
      </c>
      <c r="W20" s="526" t="s">
        <v>10</v>
      </c>
      <c r="X20" s="527" t="s">
        <v>10</v>
      </c>
      <c r="Y20" s="524"/>
      <c r="Z20" s="525"/>
      <c r="AA20" s="525"/>
      <c r="AB20" s="526" t="s">
        <v>10</v>
      </c>
      <c r="AC20" s="526" t="s">
        <v>10</v>
      </c>
      <c r="AD20" s="527" t="s">
        <v>10</v>
      </c>
      <c r="AE20" s="927" t="s">
        <v>170</v>
      </c>
      <c r="AF20" s="927"/>
      <c r="AG20" s="927"/>
      <c r="AH20" s="927"/>
      <c r="AI20" s="927"/>
      <c r="AJ20" s="927"/>
    </row>
    <row r="21" spans="1:36" ht="14.25">
      <c r="A21" s="528" t="s">
        <v>424</v>
      </c>
      <c r="B21" s="268" t="s">
        <v>842</v>
      </c>
      <c r="C21" s="227" t="s">
        <v>24</v>
      </c>
      <c r="D21" s="268" t="s">
        <v>11</v>
      </c>
      <c r="E21" s="240" t="s">
        <v>843</v>
      </c>
      <c r="F21" s="268" t="s">
        <v>825</v>
      </c>
      <c r="G21" s="529" t="s">
        <v>10</v>
      </c>
      <c r="H21" s="530" t="s">
        <v>10</v>
      </c>
      <c r="I21" s="530" t="s">
        <v>10</v>
      </c>
      <c r="J21" s="530" t="s">
        <v>10</v>
      </c>
      <c r="K21" s="530" t="s">
        <v>10</v>
      </c>
      <c r="L21" s="531" t="s">
        <v>10</v>
      </c>
      <c r="M21" s="529" t="s">
        <v>10</v>
      </c>
      <c r="N21" s="530" t="s">
        <v>10</v>
      </c>
      <c r="O21" s="530" t="s">
        <v>10</v>
      </c>
      <c r="P21" s="530" t="s">
        <v>10</v>
      </c>
      <c r="Q21" s="530" t="s">
        <v>10</v>
      </c>
      <c r="R21" s="531" t="s">
        <v>10</v>
      </c>
      <c r="S21" s="534" t="s">
        <v>10</v>
      </c>
      <c r="T21" s="530" t="s">
        <v>10</v>
      </c>
      <c r="U21" s="530" t="s">
        <v>10</v>
      </c>
      <c r="V21" s="530" t="s">
        <v>10</v>
      </c>
      <c r="W21" s="530" t="s">
        <v>10</v>
      </c>
      <c r="X21" s="531" t="s">
        <v>10</v>
      </c>
      <c r="Y21" s="529" t="s">
        <v>10</v>
      </c>
      <c r="Z21" s="530" t="s">
        <v>10</v>
      </c>
      <c r="AA21" s="530" t="s">
        <v>10</v>
      </c>
      <c r="AB21" s="530" t="s">
        <v>10</v>
      </c>
      <c r="AC21" s="530" t="s">
        <v>10</v>
      </c>
      <c r="AD21" s="531" t="s">
        <v>10</v>
      </c>
      <c r="AE21" s="927" t="s">
        <v>170</v>
      </c>
      <c r="AF21" s="927"/>
      <c r="AG21" s="927"/>
      <c r="AH21" s="927"/>
      <c r="AI21" s="927"/>
      <c r="AJ21" s="927"/>
    </row>
    <row r="22" spans="1:36" ht="14.25">
      <c r="A22" s="528" t="s">
        <v>424</v>
      </c>
      <c r="B22" s="268" t="s">
        <v>842</v>
      </c>
      <c r="C22" s="227" t="s">
        <v>24</v>
      </c>
      <c r="D22" s="268" t="s">
        <v>11</v>
      </c>
      <c r="E22" s="240" t="s">
        <v>844</v>
      </c>
      <c r="F22" s="268" t="s">
        <v>825</v>
      </c>
      <c r="G22" s="529" t="s">
        <v>10</v>
      </c>
      <c r="H22" s="530" t="s">
        <v>10</v>
      </c>
      <c r="I22" s="530" t="s">
        <v>10</v>
      </c>
      <c r="J22" s="530" t="s">
        <v>10</v>
      </c>
      <c r="K22" s="530" t="s">
        <v>10</v>
      </c>
      <c r="L22" s="531" t="s">
        <v>10</v>
      </c>
      <c r="M22" s="529" t="s">
        <v>10</v>
      </c>
      <c r="N22" s="530" t="s">
        <v>10</v>
      </c>
      <c r="O22" s="530" t="s">
        <v>10</v>
      </c>
      <c r="P22" s="530" t="s">
        <v>10</v>
      </c>
      <c r="Q22" s="530" t="s">
        <v>10</v>
      </c>
      <c r="R22" s="531" t="s">
        <v>10</v>
      </c>
      <c r="S22" s="529" t="s">
        <v>10</v>
      </c>
      <c r="T22" s="530" t="s">
        <v>10</v>
      </c>
      <c r="U22" s="530" t="s">
        <v>10</v>
      </c>
      <c r="V22" s="530" t="s">
        <v>10</v>
      </c>
      <c r="W22" s="530" t="s">
        <v>10</v>
      </c>
      <c r="X22" s="531" t="s">
        <v>10</v>
      </c>
      <c r="Y22" s="529" t="s">
        <v>10</v>
      </c>
      <c r="Z22" s="530" t="s">
        <v>10</v>
      </c>
      <c r="AA22" s="530" t="s">
        <v>10</v>
      </c>
      <c r="AB22" s="530" t="s">
        <v>10</v>
      </c>
      <c r="AC22" s="530" t="s">
        <v>10</v>
      </c>
      <c r="AD22" s="531" t="s">
        <v>10</v>
      </c>
      <c r="AE22" s="927" t="s">
        <v>170</v>
      </c>
      <c r="AF22" s="927"/>
      <c r="AG22" s="927"/>
      <c r="AH22" s="927"/>
      <c r="AI22" s="927"/>
      <c r="AJ22" s="927"/>
    </row>
    <row r="23" spans="1:36" ht="14.25">
      <c r="A23" s="528" t="s">
        <v>424</v>
      </c>
      <c r="B23" s="268" t="s">
        <v>842</v>
      </c>
      <c r="C23" s="227" t="s">
        <v>24</v>
      </c>
      <c r="D23" s="268" t="s">
        <v>11</v>
      </c>
      <c r="E23" s="240" t="s">
        <v>845</v>
      </c>
      <c r="F23" s="268" t="s">
        <v>825</v>
      </c>
      <c r="G23" s="529" t="s">
        <v>10</v>
      </c>
      <c r="H23" s="530" t="s">
        <v>10</v>
      </c>
      <c r="I23" s="530" t="s">
        <v>10</v>
      </c>
      <c r="J23" s="530" t="s">
        <v>10</v>
      </c>
      <c r="K23" s="530" t="s">
        <v>10</v>
      </c>
      <c r="L23" s="531" t="s">
        <v>10</v>
      </c>
      <c r="M23" s="529" t="s">
        <v>10</v>
      </c>
      <c r="N23" s="530" t="s">
        <v>10</v>
      </c>
      <c r="O23" s="530" t="s">
        <v>10</v>
      </c>
      <c r="P23" s="530" t="s">
        <v>10</v>
      </c>
      <c r="Q23" s="530" t="s">
        <v>10</v>
      </c>
      <c r="R23" s="531" t="s">
        <v>10</v>
      </c>
      <c r="S23" s="529" t="s">
        <v>10</v>
      </c>
      <c r="T23" s="530" t="s">
        <v>10</v>
      </c>
      <c r="U23" s="530" t="s">
        <v>10</v>
      </c>
      <c r="V23" s="530" t="s">
        <v>10</v>
      </c>
      <c r="W23" s="530" t="s">
        <v>10</v>
      </c>
      <c r="X23" s="531" t="s">
        <v>10</v>
      </c>
      <c r="Y23" s="529" t="s">
        <v>10</v>
      </c>
      <c r="Z23" s="530" t="s">
        <v>10</v>
      </c>
      <c r="AA23" s="530" t="s">
        <v>10</v>
      </c>
      <c r="AB23" s="530" t="s">
        <v>10</v>
      </c>
      <c r="AC23" s="530" t="s">
        <v>10</v>
      </c>
      <c r="AD23" s="531" t="s">
        <v>10</v>
      </c>
      <c r="AE23" s="927" t="s">
        <v>170</v>
      </c>
      <c r="AF23" s="927"/>
      <c r="AG23" s="927"/>
      <c r="AH23" s="927"/>
      <c r="AI23" s="927"/>
      <c r="AJ23" s="927"/>
    </row>
    <row r="24" spans="1:36" ht="12.75">
      <c r="A24" s="528" t="s">
        <v>424</v>
      </c>
      <c r="B24" s="268" t="s">
        <v>846</v>
      </c>
      <c r="C24" s="227" t="s">
        <v>24</v>
      </c>
      <c r="D24" s="268" t="s">
        <v>11</v>
      </c>
      <c r="E24" s="268" t="s">
        <v>169</v>
      </c>
      <c r="F24" s="268" t="s">
        <v>576</v>
      </c>
      <c r="G24" s="521" t="s">
        <v>10</v>
      </c>
      <c r="H24" s="522" t="s">
        <v>10</v>
      </c>
      <c r="I24" s="522" t="s">
        <v>10</v>
      </c>
      <c r="J24" s="522" t="s">
        <v>10</v>
      </c>
      <c r="K24" s="522" t="s">
        <v>10</v>
      </c>
      <c r="L24" s="523" t="s">
        <v>10</v>
      </c>
      <c r="M24" s="524"/>
      <c r="N24" s="525"/>
      <c r="O24" s="525"/>
      <c r="P24" s="526" t="s">
        <v>10</v>
      </c>
      <c r="Q24" s="526" t="s">
        <v>10</v>
      </c>
      <c r="R24" s="527" t="s">
        <v>10</v>
      </c>
      <c r="S24" s="524"/>
      <c r="T24" s="525"/>
      <c r="U24" s="525"/>
      <c r="V24" s="526" t="s">
        <v>10</v>
      </c>
      <c r="W24" s="526" t="s">
        <v>10</v>
      </c>
      <c r="X24" s="527" t="s">
        <v>10</v>
      </c>
      <c r="Y24" s="524"/>
      <c r="Z24" s="525"/>
      <c r="AA24" s="525"/>
      <c r="AB24" s="526" t="s">
        <v>10</v>
      </c>
      <c r="AC24" s="526" t="s">
        <v>10</v>
      </c>
      <c r="AD24" s="527" t="s">
        <v>10</v>
      </c>
      <c r="AE24" s="927" t="s">
        <v>170</v>
      </c>
      <c r="AF24" s="927"/>
      <c r="AG24" s="927"/>
      <c r="AH24" s="927"/>
      <c r="AI24" s="927"/>
      <c r="AJ24" s="927"/>
    </row>
    <row r="25" spans="1:36" ht="12.75">
      <c r="A25" s="528" t="s">
        <v>424</v>
      </c>
      <c r="B25" s="268" t="s">
        <v>847</v>
      </c>
      <c r="C25" s="227" t="s">
        <v>24</v>
      </c>
      <c r="D25" s="268" t="s">
        <v>11</v>
      </c>
      <c r="E25" s="268" t="s">
        <v>169</v>
      </c>
      <c r="F25" s="268" t="s">
        <v>576</v>
      </c>
      <c r="G25" s="521" t="s">
        <v>10</v>
      </c>
      <c r="H25" s="522" t="s">
        <v>10</v>
      </c>
      <c r="I25" s="522" t="s">
        <v>10</v>
      </c>
      <c r="J25" s="522" t="s">
        <v>10</v>
      </c>
      <c r="K25" s="522" t="s">
        <v>10</v>
      </c>
      <c r="L25" s="523" t="s">
        <v>10</v>
      </c>
      <c r="M25" s="524"/>
      <c r="N25" s="525"/>
      <c r="O25" s="525"/>
      <c r="P25" s="526" t="s">
        <v>10</v>
      </c>
      <c r="Q25" s="526" t="s">
        <v>10</v>
      </c>
      <c r="R25" s="527" t="s">
        <v>10</v>
      </c>
      <c r="S25" s="524"/>
      <c r="T25" s="525"/>
      <c r="U25" s="525"/>
      <c r="V25" s="526" t="s">
        <v>10</v>
      </c>
      <c r="W25" s="526" t="s">
        <v>10</v>
      </c>
      <c r="X25" s="527" t="s">
        <v>10</v>
      </c>
      <c r="Y25" s="524"/>
      <c r="Z25" s="525"/>
      <c r="AA25" s="525"/>
      <c r="AB25" s="526" t="s">
        <v>10</v>
      </c>
      <c r="AC25" s="526" t="s">
        <v>10</v>
      </c>
      <c r="AD25" s="527" t="s">
        <v>10</v>
      </c>
      <c r="AE25" s="927" t="s">
        <v>170</v>
      </c>
      <c r="AF25" s="927"/>
      <c r="AG25" s="927"/>
      <c r="AH25" s="927"/>
      <c r="AI25" s="927"/>
      <c r="AJ25" s="927"/>
    </row>
    <row r="26" spans="1:36" ht="12.75">
      <c r="A26" s="528" t="s">
        <v>424</v>
      </c>
      <c r="B26" s="268" t="s">
        <v>848</v>
      </c>
      <c r="C26" s="227" t="s">
        <v>24</v>
      </c>
      <c r="D26" s="268" t="s">
        <v>11</v>
      </c>
      <c r="E26" s="268" t="s">
        <v>169</v>
      </c>
      <c r="F26" s="268" t="s">
        <v>576</v>
      </c>
      <c r="G26" s="521" t="s">
        <v>10</v>
      </c>
      <c r="H26" s="522" t="s">
        <v>10</v>
      </c>
      <c r="I26" s="522" t="s">
        <v>10</v>
      </c>
      <c r="J26" s="522" t="s">
        <v>10</v>
      </c>
      <c r="K26" s="522" t="s">
        <v>10</v>
      </c>
      <c r="L26" s="523" t="s">
        <v>10</v>
      </c>
      <c r="M26" s="524"/>
      <c r="N26" s="525"/>
      <c r="O26" s="525"/>
      <c r="P26" s="526" t="s">
        <v>10</v>
      </c>
      <c r="Q26" s="526" t="s">
        <v>10</v>
      </c>
      <c r="R26" s="527" t="s">
        <v>10</v>
      </c>
      <c r="S26" s="524"/>
      <c r="T26" s="525"/>
      <c r="U26" s="525"/>
      <c r="V26" s="526" t="s">
        <v>10</v>
      </c>
      <c r="W26" s="526" t="s">
        <v>10</v>
      </c>
      <c r="X26" s="527" t="s">
        <v>10</v>
      </c>
      <c r="Y26" s="524"/>
      <c r="Z26" s="525"/>
      <c r="AA26" s="525"/>
      <c r="AB26" s="526" t="s">
        <v>10</v>
      </c>
      <c r="AC26" s="526" t="s">
        <v>10</v>
      </c>
      <c r="AD26" s="527" t="s">
        <v>10</v>
      </c>
      <c r="AE26" s="927" t="s">
        <v>170</v>
      </c>
      <c r="AF26" s="927"/>
      <c r="AG26" s="927"/>
      <c r="AH26" s="927"/>
      <c r="AI26" s="927"/>
      <c r="AJ26" s="927"/>
    </row>
    <row r="27" spans="1:36" ht="12.75">
      <c r="A27" s="528" t="s">
        <v>424</v>
      </c>
      <c r="B27" s="268" t="s">
        <v>849</v>
      </c>
      <c r="C27" s="227" t="s">
        <v>24</v>
      </c>
      <c r="D27" s="268" t="s">
        <v>11</v>
      </c>
      <c r="E27" s="537" t="s">
        <v>850</v>
      </c>
      <c r="F27" s="268" t="s">
        <v>825</v>
      </c>
      <c r="G27" s="529" t="s">
        <v>10</v>
      </c>
      <c r="H27" s="530" t="s">
        <v>10</v>
      </c>
      <c r="I27" s="530" t="s">
        <v>10</v>
      </c>
      <c r="J27" s="530" t="s">
        <v>10</v>
      </c>
      <c r="K27" s="530" t="s">
        <v>10</v>
      </c>
      <c r="L27" s="531" t="s">
        <v>10</v>
      </c>
      <c r="M27" s="529" t="s">
        <v>10</v>
      </c>
      <c r="N27" s="530" t="s">
        <v>10</v>
      </c>
      <c r="O27" s="530" t="s">
        <v>10</v>
      </c>
      <c r="P27" s="530" t="s">
        <v>10</v>
      </c>
      <c r="Q27" s="530" t="s">
        <v>10</v>
      </c>
      <c r="R27" s="531" t="s">
        <v>10</v>
      </c>
      <c r="S27" s="529" t="s">
        <v>10</v>
      </c>
      <c r="T27" s="530" t="s">
        <v>10</v>
      </c>
      <c r="U27" s="530" t="s">
        <v>10</v>
      </c>
      <c r="V27" s="530" t="s">
        <v>10</v>
      </c>
      <c r="W27" s="530" t="s">
        <v>10</v>
      </c>
      <c r="X27" s="531" t="s">
        <v>10</v>
      </c>
      <c r="Y27" s="529" t="s">
        <v>10</v>
      </c>
      <c r="Z27" s="530" t="s">
        <v>10</v>
      </c>
      <c r="AA27" s="530" t="s">
        <v>10</v>
      </c>
      <c r="AB27" s="530" t="s">
        <v>10</v>
      </c>
      <c r="AC27" s="530" t="s">
        <v>10</v>
      </c>
      <c r="AD27" s="531" t="s">
        <v>10</v>
      </c>
      <c r="AE27" s="927" t="s">
        <v>170</v>
      </c>
      <c r="AF27" s="927"/>
      <c r="AG27" s="927"/>
      <c r="AH27" s="927"/>
      <c r="AI27" s="927"/>
      <c r="AJ27" s="927"/>
    </row>
    <row r="28" spans="1:36" ht="14.25">
      <c r="A28" s="538" t="s">
        <v>424</v>
      </c>
      <c r="B28" s="389" t="s">
        <v>851</v>
      </c>
      <c r="C28" s="147" t="s">
        <v>24</v>
      </c>
      <c r="D28" s="389" t="s">
        <v>11</v>
      </c>
      <c r="E28" s="539" t="s">
        <v>840</v>
      </c>
      <c r="F28" s="389" t="s">
        <v>825</v>
      </c>
      <c r="G28" s="529" t="s">
        <v>10</v>
      </c>
      <c r="H28" s="530" t="s">
        <v>10</v>
      </c>
      <c r="I28" s="530" t="s">
        <v>10</v>
      </c>
      <c r="J28" s="530" t="s">
        <v>10</v>
      </c>
      <c r="K28" s="530" t="s">
        <v>10</v>
      </c>
      <c r="L28" s="531" t="s">
        <v>10</v>
      </c>
      <c r="M28" s="529" t="s">
        <v>10</v>
      </c>
      <c r="N28" s="530" t="s">
        <v>10</v>
      </c>
      <c r="O28" s="530" t="s">
        <v>10</v>
      </c>
      <c r="P28" s="530" t="s">
        <v>10</v>
      </c>
      <c r="Q28" s="530" t="s">
        <v>10</v>
      </c>
      <c r="R28" s="531" t="s">
        <v>10</v>
      </c>
      <c r="S28" s="529" t="s">
        <v>10</v>
      </c>
      <c r="T28" s="530" t="s">
        <v>10</v>
      </c>
      <c r="U28" s="530" t="s">
        <v>10</v>
      </c>
      <c r="V28" s="530" t="s">
        <v>10</v>
      </c>
      <c r="W28" s="530" t="s">
        <v>10</v>
      </c>
      <c r="X28" s="531" t="s">
        <v>10</v>
      </c>
      <c r="Y28" s="529" t="s">
        <v>10</v>
      </c>
      <c r="Z28" s="530" t="s">
        <v>10</v>
      </c>
      <c r="AA28" s="530" t="s">
        <v>10</v>
      </c>
      <c r="AB28" s="530" t="s">
        <v>10</v>
      </c>
      <c r="AC28" s="530" t="s">
        <v>10</v>
      </c>
      <c r="AD28" s="531" t="s">
        <v>10</v>
      </c>
      <c r="AE28" s="927" t="s">
        <v>170</v>
      </c>
      <c r="AF28" s="927"/>
      <c r="AG28" s="927"/>
      <c r="AH28" s="927"/>
      <c r="AI28" s="927"/>
      <c r="AJ28" s="927"/>
    </row>
    <row r="29" spans="1:36" ht="12.75">
      <c r="A29" s="528" t="s">
        <v>424</v>
      </c>
      <c r="B29" s="268" t="s">
        <v>852</v>
      </c>
      <c r="C29" s="227" t="s">
        <v>24</v>
      </c>
      <c r="D29" s="268" t="s">
        <v>11</v>
      </c>
      <c r="E29" s="240" t="s">
        <v>590</v>
      </c>
      <c r="F29" s="268" t="s">
        <v>576</v>
      </c>
      <c r="G29" s="521" t="s">
        <v>10</v>
      </c>
      <c r="H29" s="522" t="s">
        <v>10</v>
      </c>
      <c r="I29" s="522" t="s">
        <v>10</v>
      </c>
      <c r="J29" s="522" t="s">
        <v>10</v>
      </c>
      <c r="K29" s="522" t="s">
        <v>10</v>
      </c>
      <c r="L29" s="523" t="s">
        <v>10</v>
      </c>
      <c r="M29" s="524"/>
      <c r="N29" s="525"/>
      <c r="O29" s="525"/>
      <c r="P29" s="526" t="s">
        <v>10</v>
      </c>
      <c r="Q29" s="526" t="s">
        <v>10</v>
      </c>
      <c r="R29" s="527" t="s">
        <v>10</v>
      </c>
      <c r="S29" s="524"/>
      <c r="T29" s="525"/>
      <c r="U29" s="525"/>
      <c r="V29" s="526" t="s">
        <v>10</v>
      </c>
      <c r="W29" s="526" t="s">
        <v>10</v>
      </c>
      <c r="X29" s="527" t="s">
        <v>10</v>
      </c>
      <c r="Y29" s="524"/>
      <c r="Z29" s="525"/>
      <c r="AA29" s="525"/>
      <c r="AB29" s="526" t="s">
        <v>10</v>
      </c>
      <c r="AC29" s="526" t="s">
        <v>10</v>
      </c>
      <c r="AD29" s="527" t="s">
        <v>10</v>
      </c>
      <c r="AE29" s="927" t="s">
        <v>170</v>
      </c>
      <c r="AF29" s="927"/>
      <c r="AG29" s="927"/>
      <c r="AH29" s="927"/>
      <c r="AI29" s="927"/>
      <c r="AJ29" s="927"/>
    </row>
    <row r="30" spans="1:36" ht="14.25">
      <c r="A30" s="528" t="s">
        <v>424</v>
      </c>
      <c r="B30" s="268" t="s">
        <v>853</v>
      </c>
      <c r="C30" s="227" t="s">
        <v>24</v>
      </c>
      <c r="D30" s="268" t="s">
        <v>11</v>
      </c>
      <c r="E30" s="240" t="s">
        <v>854</v>
      </c>
      <c r="F30" s="268" t="s">
        <v>825</v>
      </c>
      <c r="G30" s="529" t="s">
        <v>10</v>
      </c>
      <c r="H30" s="530" t="s">
        <v>10</v>
      </c>
      <c r="I30" s="530" t="s">
        <v>10</v>
      </c>
      <c r="J30" s="530" t="s">
        <v>10</v>
      </c>
      <c r="K30" s="530" t="s">
        <v>10</v>
      </c>
      <c r="L30" s="531" t="s">
        <v>10</v>
      </c>
      <c r="M30" s="529" t="s">
        <v>10</v>
      </c>
      <c r="N30" s="530" t="s">
        <v>10</v>
      </c>
      <c r="O30" s="530" t="s">
        <v>10</v>
      </c>
      <c r="P30" s="530" t="s">
        <v>10</v>
      </c>
      <c r="Q30" s="530" t="s">
        <v>10</v>
      </c>
      <c r="R30" s="531" t="s">
        <v>10</v>
      </c>
      <c r="S30" s="529" t="s">
        <v>10</v>
      </c>
      <c r="T30" s="530" t="s">
        <v>10</v>
      </c>
      <c r="U30" s="530" t="s">
        <v>10</v>
      </c>
      <c r="V30" s="530" t="s">
        <v>10</v>
      </c>
      <c r="W30" s="530" t="s">
        <v>10</v>
      </c>
      <c r="X30" s="531" t="s">
        <v>10</v>
      </c>
      <c r="Y30" s="529" t="s">
        <v>10</v>
      </c>
      <c r="Z30" s="530" t="s">
        <v>10</v>
      </c>
      <c r="AA30" s="530" t="s">
        <v>10</v>
      </c>
      <c r="AB30" s="530" t="s">
        <v>10</v>
      </c>
      <c r="AC30" s="530" t="s">
        <v>10</v>
      </c>
      <c r="AD30" s="531" t="s">
        <v>10</v>
      </c>
      <c r="AE30" s="927" t="s">
        <v>170</v>
      </c>
      <c r="AF30" s="927"/>
      <c r="AG30" s="927"/>
      <c r="AH30" s="927"/>
      <c r="AI30" s="927"/>
      <c r="AJ30" s="927"/>
    </row>
    <row r="31" spans="1:36" ht="12.75">
      <c r="A31" s="528" t="s">
        <v>424</v>
      </c>
      <c r="B31" s="268" t="s">
        <v>834</v>
      </c>
      <c r="C31" s="227" t="s">
        <v>24</v>
      </c>
      <c r="D31" s="268" t="s">
        <v>11</v>
      </c>
      <c r="E31" s="240" t="s">
        <v>835</v>
      </c>
      <c r="F31" s="268" t="s">
        <v>825</v>
      </c>
      <c r="G31" s="529" t="s">
        <v>10</v>
      </c>
      <c r="H31" s="530" t="s">
        <v>10</v>
      </c>
      <c r="I31" s="530" t="s">
        <v>10</v>
      </c>
      <c r="J31" s="530" t="s">
        <v>10</v>
      </c>
      <c r="K31" s="530" t="s">
        <v>10</v>
      </c>
      <c r="L31" s="531" t="s">
        <v>10</v>
      </c>
      <c r="M31" s="529" t="s">
        <v>10</v>
      </c>
      <c r="N31" s="530" t="s">
        <v>10</v>
      </c>
      <c r="O31" s="530" t="s">
        <v>10</v>
      </c>
      <c r="P31" s="530" t="s">
        <v>10</v>
      </c>
      <c r="Q31" s="530" t="s">
        <v>10</v>
      </c>
      <c r="R31" s="531" t="s">
        <v>10</v>
      </c>
      <c r="S31" s="529" t="s">
        <v>10</v>
      </c>
      <c r="T31" s="530" t="s">
        <v>10</v>
      </c>
      <c r="U31" s="530" t="s">
        <v>10</v>
      </c>
      <c r="V31" s="530" t="s">
        <v>10</v>
      </c>
      <c r="W31" s="530" t="s">
        <v>10</v>
      </c>
      <c r="X31" s="531" t="s">
        <v>10</v>
      </c>
      <c r="Y31" s="529" t="s">
        <v>10</v>
      </c>
      <c r="Z31" s="530" t="s">
        <v>10</v>
      </c>
      <c r="AA31" s="530" t="s">
        <v>10</v>
      </c>
      <c r="AB31" s="530" t="s">
        <v>10</v>
      </c>
      <c r="AC31" s="530" t="s">
        <v>10</v>
      </c>
      <c r="AD31" s="531" t="s">
        <v>10</v>
      </c>
      <c r="AE31" s="927" t="s">
        <v>170</v>
      </c>
      <c r="AF31" s="927"/>
      <c r="AG31" s="927"/>
      <c r="AH31" s="927"/>
      <c r="AI31" s="927"/>
      <c r="AJ31" s="927"/>
    </row>
    <row r="32" spans="1:36" ht="12.75">
      <c r="A32" s="528" t="s">
        <v>424</v>
      </c>
      <c r="B32" s="268" t="s">
        <v>855</v>
      </c>
      <c r="C32" s="227" t="s">
        <v>24</v>
      </c>
      <c r="D32" s="268" t="s">
        <v>11</v>
      </c>
      <c r="E32" s="240" t="s">
        <v>856</v>
      </c>
      <c r="F32" s="268" t="s">
        <v>576</v>
      </c>
      <c r="G32" s="521" t="s">
        <v>10</v>
      </c>
      <c r="H32" s="522" t="s">
        <v>10</v>
      </c>
      <c r="I32" s="522" t="s">
        <v>10</v>
      </c>
      <c r="J32" s="522" t="s">
        <v>10</v>
      </c>
      <c r="K32" s="522" t="s">
        <v>10</v>
      </c>
      <c r="L32" s="523" t="s">
        <v>10</v>
      </c>
      <c r="M32" s="524"/>
      <c r="N32" s="525"/>
      <c r="O32" s="525"/>
      <c r="P32" s="526" t="s">
        <v>10</v>
      </c>
      <c r="Q32" s="526" t="s">
        <v>10</v>
      </c>
      <c r="R32" s="527" t="s">
        <v>10</v>
      </c>
      <c r="S32" s="524"/>
      <c r="T32" s="525"/>
      <c r="U32" s="525"/>
      <c r="V32" s="526" t="s">
        <v>10</v>
      </c>
      <c r="W32" s="526" t="s">
        <v>10</v>
      </c>
      <c r="X32" s="527" t="s">
        <v>10</v>
      </c>
      <c r="Y32" s="524"/>
      <c r="Z32" s="525"/>
      <c r="AA32" s="525"/>
      <c r="AB32" s="526" t="s">
        <v>10</v>
      </c>
      <c r="AC32" s="526" t="s">
        <v>10</v>
      </c>
      <c r="AD32" s="527" t="s">
        <v>10</v>
      </c>
      <c r="AE32" s="927" t="s">
        <v>170</v>
      </c>
      <c r="AF32" s="927"/>
      <c r="AG32" s="927"/>
      <c r="AH32" s="927"/>
      <c r="AI32" s="927"/>
      <c r="AJ32" s="927"/>
    </row>
    <row r="33" spans="1:36" ht="12.75">
      <c r="A33" s="528" t="s">
        <v>424</v>
      </c>
      <c r="B33" s="268" t="s">
        <v>857</v>
      </c>
      <c r="C33" s="227" t="s">
        <v>24</v>
      </c>
      <c r="D33" s="268" t="s">
        <v>11</v>
      </c>
      <c r="E33" s="537" t="s">
        <v>590</v>
      </c>
      <c r="F33" s="268" t="s">
        <v>825</v>
      </c>
      <c r="G33" s="534" t="s">
        <v>140</v>
      </c>
      <c r="H33" s="535" t="s">
        <v>140</v>
      </c>
      <c r="I33" s="535" t="s">
        <v>140</v>
      </c>
      <c r="J33" s="535" t="s">
        <v>140</v>
      </c>
      <c r="K33" s="535" t="s">
        <v>140</v>
      </c>
      <c r="L33" s="536" t="s">
        <v>140</v>
      </c>
      <c r="M33" s="529" t="s">
        <v>10</v>
      </c>
      <c r="N33" s="530" t="s">
        <v>10</v>
      </c>
      <c r="O33" s="530" t="s">
        <v>10</v>
      </c>
      <c r="P33" s="530" t="s">
        <v>10</v>
      </c>
      <c r="Q33" s="530" t="s">
        <v>10</v>
      </c>
      <c r="R33" s="531" t="s">
        <v>10</v>
      </c>
      <c r="S33" s="529" t="s">
        <v>10</v>
      </c>
      <c r="T33" s="530" t="s">
        <v>10</v>
      </c>
      <c r="U33" s="530" t="s">
        <v>10</v>
      </c>
      <c r="V33" s="530" t="s">
        <v>10</v>
      </c>
      <c r="W33" s="530" t="s">
        <v>10</v>
      </c>
      <c r="X33" s="531" t="s">
        <v>10</v>
      </c>
      <c r="Y33" s="529" t="s">
        <v>10</v>
      </c>
      <c r="Z33" s="530" t="s">
        <v>10</v>
      </c>
      <c r="AA33" s="530" t="s">
        <v>10</v>
      </c>
      <c r="AB33" s="530" t="s">
        <v>10</v>
      </c>
      <c r="AC33" s="530" t="s">
        <v>10</v>
      </c>
      <c r="AD33" s="531" t="s">
        <v>10</v>
      </c>
      <c r="AE33" s="927" t="s">
        <v>170</v>
      </c>
      <c r="AF33" s="927"/>
      <c r="AG33" s="927"/>
      <c r="AH33" s="927"/>
      <c r="AI33" s="927"/>
      <c r="AJ33" s="927"/>
    </row>
    <row r="34" spans="1:36" ht="12.75">
      <c r="A34" s="528" t="s">
        <v>424</v>
      </c>
      <c r="B34" s="268" t="s">
        <v>857</v>
      </c>
      <c r="C34" s="227" t="s">
        <v>24</v>
      </c>
      <c r="D34" s="268" t="s">
        <v>11</v>
      </c>
      <c r="E34" s="537" t="s">
        <v>850</v>
      </c>
      <c r="F34" s="268" t="s">
        <v>825</v>
      </c>
      <c r="G34" s="534" t="s">
        <v>140</v>
      </c>
      <c r="H34" s="535" t="s">
        <v>140</v>
      </c>
      <c r="I34" s="535" t="s">
        <v>140</v>
      </c>
      <c r="J34" s="535" t="s">
        <v>140</v>
      </c>
      <c r="K34" s="535" t="s">
        <v>140</v>
      </c>
      <c r="L34" s="536" t="s">
        <v>140</v>
      </c>
      <c r="M34" s="529" t="s">
        <v>10</v>
      </c>
      <c r="N34" s="530" t="s">
        <v>10</v>
      </c>
      <c r="O34" s="530" t="s">
        <v>10</v>
      </c>
      <c r="P34" s="530" t="s">
        <v>10</v>
      </c>
      <c r="Q34" s="530" t="s">
        <v>10</v>
      </c>
      <c r="R34" s="531" t="s">
        <v>10</v>
      </c>
      <c r="S34" s="529" t="s">
        <v>10</v>
      </c>
      <c r="T34" s="530" t="s">
        <v>10</v>
      </c>
      <c r="U34" s="530" t="s">
        <v>10</v>
      </c>
      <c r="V34" s="530" t="s">
        <v>10</v>
      </c>
      <c r="W34" s="530" t="s">
        <v>10</v>
      </c>
      <c r="X34" s="531" t="s">
        <v>10</v>
      </c>
      <c r="Y34" s="529" t="s">
        <v>10</v>
      </c>
      <c r="Z34" s="530" t="s">
        <v>10</v>
      </c>
      <c r="AA34" s="530" t="s">
        <v>10</v>
      </c>
      <c r="AB34" s="530" t="s">
        <v>10</v>
      </c>
      <c r="AC34" s="530" t="s">
        <v>10</v>
      </c>
      <c r="AD34" s="531" t="s">
        <v>10</v>
      </c>
      <c r="AE34" s="927" t="s">
        <v>170</v>
      </c>
      <c r="AF34" s="927"/>
      <c r="AG34" s="927"/>
      <c r="AH34" s="927"/>
      <c r="AI34" s="927"/>
      <c r="AJ34" s="927"/>
    </row>
    <row r="35" spans="1:36" ht="14.25">
      <c r="A35" s="528" t="s">
        <v>424</v>
      </c>
      <c r="B35" s="268" t="s">
        <v>858</v>
      </c>
      <c r="C35" s="227" t="s">
        <v>24</v>
      </c>
      <c r="D35" s="268" t="s">
        <v>11</v>
      </c>
      <c r="E35" s="240" t="s">
        <v>840</v>
      </c>
      <c r="F35" s="268" t="s">
        <v>825</v>
      </c>
      <c r="G35" s="534" t="s">
        <v>140</v>
      </c>
      <c r="H35" s="535" t="s">
        <v>140</v>
      </c>
      <c r="I35" s="535" t="s">
        <v>140</v>
      </c>
      <c r="J35" s="535" t="s">
        <v>140</v>
      </c>
      <c r="K35" s="535" t="s">
        <v>140</v>
      </c>
      <c r="L35" s="536" t="s">
        <v>140</v>
      </c>
      <c r="M35" s="529" t="s">
        <v>10</v>
      </c>
      <c r="N35" s="530" t="s">
        <v>10</v>
      </c>
      <c r="O35" s="530" t="s">
        <v>10</v>
      </c>
      <c r="P35" s="530" t="s">
        <v>10</v>
      </c>
      <c r="Q35" s="530" t="s">
        <v>10</v>
      </c>
      <c r="R35" s="531" t="s">
        <v>10</v>
      </c>
      <c r="S35" s="529" t="s">
        <v>10</v>
      </c>
      <c r="T35" s="530" t="s">
        <v>10</v>
      </c>
      <c r="U35" s="530" t="s">
        <v>10</v>
      </c>
      <c r="V35" s="530" t="s">
        <v>10</v>
      </c>
      <c r="W35" s="530" t="s">
        <v>10</v>
      </c>
      <c r="X35" s="531" t="s">
        <v>10</v>
      </c>
      <c r="Y35" s="529" t="s">
        <v>10</v>
      </c>
      <c r="Z35" s="530" t="s">
        <v>10</v>
      </c>
      <c r="AA35" s="530" t="s">
        <v>10</v>
      </c>
      <c r="AB35" s="530" t="s">
        <v>10</v>
      </c>
      <c r="AC35" s="530" t="s">
        <v>10</v>
      </c>
      <c r="AD35" s="531" t="s">
        <v>10</v>
      </c>
      <c r="AE35" s="927" t="s">
        <v>170</v>
      </c>
      <c r="AF35" s="927"/>
      <c r="AG35" s="927"/>
      <c r="AH35" s="927"/>
      <c r="AI35" s="927"/>
      <c r="AJ35" s="927"/>
    </row>
    <row r="36" spans="1:36" ht="12.75">
      <c r="A36" s="528" t="s">
        <v>424</v>
      </c>
      <c r="B36" s="268" t="s">
        <v>859</v>
      </c>
      <c r="C36" s="227" t="s">
        <v>24</v>
      </c>
      <c r="D36" s="268" t="s">
        <v>11</v>
      </c>
      <c r="E36" s="240" t="s">
        <v>169</v>
      </c>
      <c r="F36" s="268" t="s">
        <v>825</v>
      </c>
      <c r="G36" s="529" t="s">
        <v>10</v>
      </c>
      <c r="H36" s="530" t="s">
        <v>10</v>
      </c>
      <c r="I36" s="530" t="s">
        <v>10</v>
      </c>
      <c r="J36" s="530" t="s">
        <v>10</v>
      </c>
      <c r="K36" s="530" t="s">
        <v>10</v>
      </c>
      <c r="L36" s="531" t="s">
        <v>10</v>
      </c>
      <c r="M36" s="529" t="s">
        <v>10</v>
      </c>
      <c r="N36" s="530" t="s">
        <v>10</v>
      </c>
      <c r="O36" s="530" t="s">
        <v>10</v>
      </c>
      <c r="P36" s="530" t="s">
        <v>10</v>
      </c>
      <c r="Q36" s="530" t="s">
        <v>10</v>
      </c>
      <c r="R36" s="531" t="s">
        <v>10</v>
      </c>
      <c r="S36" s="529" t="s">
        <v>10</v>
      </c>
      <c r="T36" s="530" t="s">
        <v>10</v>
      </c>
      <c r="U36" s="530" t="s">
        <v>10</v>
      </c>
      <c r="V36" s="530" t="s">
        <v>10</v>
      </c>
      <c r="W36" s="530" t="s">
        <v>10</v>
      </c>
      <c r="X36" s="531" t="s">
        <v>10</v>
      </c>
      <c r="Y36" s="529" t="s">
        <v>10</v>
      </c>
      <c r="Z36" s="530" t="s">
        <v>10</v>
      </c>
      <c r="AA36" s="530" t="s">
        <v>10</v>
      </c>
      <c r="AB36" s="530" t="s">
        <v>10</v>
      </c>
      <c r="AC36" s="530" t="s">
        <v>10</v>
      </c>
      <c r="AD36" s="531" t="s">
        <v>10</v>
      </c>
      <c r="AE36" s="927" t="s">
        <v>170</v>
      </c>
      <c r="AF36" s="927"/>
      <c r="AG36" s="927"/>
      <c r="AH36" s="927"/>
      <c r="AI36" s="927"/>
      <c r="AJ36" s="927"/>
    </row>
    <row r="37" spans="1:36" ht="12.75">
      <c r="A37" s="528" t="s">
        <v>424</v>
      </c>
      <c r="B37" s="268" t="s">
        <v>859</v>
      </c>
      <c r="C37" s="227" t="s">
        <v>24</v>
      </c>
      <c r="D37" s="268" t="s">
        <v>11</v>
      </c>
      <c r="E37" s="240" t="s">
        <v>590</v>
      </c>
      <c r="F37" s="268" t="s">
        <v>825</v>
      </c>
      <c r="G37" s="529" t="s">
        <v>10</v>
      </c>
      <c r="H37" s="530" t="s">
        <v>10</v>
      </c>
      <c r="I37" s="530" t="s">
        <v>10</v>
      </c>
      <c r="J37" s="530" t="s">
        <v>10</v>
      </c>
      <c r="K37" s="530" t="s">
        <v>10</v>
      </c>
      <c r="L37" s="531" t="s">
        <v>10</v>
      </c>
      <c r="M37" s="529" t="s">
        <v>10</v>
      </c>
      <c r="N37" s="530" t="s">
        <v>10</v>
      </c>
      <c r="O37" s="530" t="s">
        <v>10</v>
      </c>
      <c r="P37" s="530" t="s">
        <v>10</v>
      </c>
      <c r="Q37" s="530" t="s">
        <v>10</v>
      </c>
      <c r="R37" s="531" t="s">
        <v>10</v>
      </c>
      <c r="S37" s="529" t="s">
        <v>10</v>
      </c>
      <c r="T37" s="530" t="s">
        <v>10</v>
      </c>
      <c r="U37" s="530" t="s">
        <v>10</v>
      </c>
      <c r="V37" s="530" t="s">
        <v>10</v>
      </c>
      <c r="W37" s="530" t="s">
        <v>10</v>
      </c>
      <c r="X37" s="531" t="s">
        <v>10</v>
      </c>
      <c r="Y37" s="529" t="s">
        <v>10</v>
      </c>
      <c r="Z37" s="530" t="s">
        <v>10</v>
      </c>
      <c r="AA37" s="530" t="s">
        <v>10</v>
      </c>
      <c r="AB37" s="530" t="s">
        <v>10</v>
      </c>
      <c r="AC37" s="530" t="s">
        <v>10</v>
      </c>
      <c r="AD37" s="531" t="s">
        <v>10</v>
      </c>
      <c r="AE37" s="927" t="s">
        <v>170</v>
      </c>
      <c r="AF37" s="927"/>
      <c r="AG37" s="927"/>
      <c r="AH37" s="927"/>
      <c r="AI37" s="927"/>
      <c r="AJ37" s="927"/>
    </row>
    <row r="38" spans="1:36" ht="12.75">
      <c r="A38" s="528" t="s">
        <v>424</v>
      </c>
      <c r="B38" s="268" t="s">
        <v>860</v>
      </c>
      <c r="C38" s="227" t="s">
        <v>24</v>
      </c>
      <c r="D38" s="268" t="s">
        <v>11</v>
      </c>
      <c r="E38" s="240" t="s">
        <v>861</v>
      </c>
      <c r="F38" s="268" t="s">
        <v>825</v>
      </c>
      <c r="G38" s="529" t="s">
        <v>10</v>
      </c>
      <c r="H38" s="530" t="s">
        <v>10</v>
      </c>
      <c r="I38" s="530" t="s">
        <v>10</v>
      </c>
      <c r="J38" s="530" t="s">
        <v>10</v>
      </c>
      <c r="K38" s="530" t="s">
        <v>10</v>
      </c>
      <c r="L38" s="531" t="s">
        <v>10</v>
      </c>
      <c r="M38" s="529" t="s">
        <v>10</v>
      </c>
      <c r="N38" s="530" t="s">
        <v>10</v>
      </c>
      <c r="O38" s="530" t="s">
        <v>10</v>
      </c>
      <c r="P38" s="530" t="s">
        <v>10</v>
      </c>
      <c r="Q38" s="530" t="s">
        <v>10</v>
      </c>
      <c r="R38" s="531" t="s">
        <v>10</v>
      </c>
      <c r="S38" s="529" t="s">
        <v>10</v>
      </c>
      <c r="T38" s="530" t="s">
        <v>10</v>
      </c>
      <c r="U38" s="530" t="s">
        <v>10</v>
      </c>
      <c r="V38" s="530" t="s">
        <v>10</v>
      </c>
      <c r="W38" s="530" t="s">
        <v>10</v>
      </c>
      <c r="X38" s="531" t="s">
        <v>10</v>
      </c>
      <c r="Y38" s="529" t="s">
        <v>10</v>
      </c>
      <c r="Z38" s="530" t="s">
        <v>10</v>
      </c>
      <c r="AA38" s="530" t="s">
        <v>10</v>
      </c>
      <c r="AB38" s="530" t="s">
        <v>10</v>
      </c>
      <c r="AC38" s="530" t="s">
        <v>10</v>
      </c>
      <c r="AD38" s="531" t="s">
        <v>10</v>
      </c>
      <c r="AE38" s="927" t="s">
        <v>170</v>
      </c>
      <c r="AF38" s="927"/>
      <c r="AG38" s="927"/>
      <c r="AH38" s="927"/>
      <c r="AI38" s="927"/>
      <c r="AJ38" s="927"/>
    </row>
    <row r="39" spans="1:36" ht="12.75">
      <c r="A39" s="528" t="s">
        <v>424</v>
      </c>
      <c r="B39" s="268" t="s">
        <v>862</v>
      </c>
      <c r="C39" s="227" t="s">
        <v>24</v>
      </c>
      <c r="D39" s="268" t="s">
        <v>11</v>
      </c>
      <c r="E39" s="240" t="s">
        <v>81</v>
      </c>
      <c r="F39" s="268" t="s">
        <v>576</v>
      </c>
      <c r="G39" s="521" t="s">
        <v>10</v>
      </c>
      <c r="H39" s="522" t="s">
        <v>10</v>
      </c>
      <c r="I39" s="522" t="s">
        <v>10</v>
      </c>
      <c r="J39" s="522" t="s">
        <v>10</v>
      </c>
      <c r="K39" s="522" t="s">
        <v>10</v>
      </c>
      <c r="L39" s="523" t="s">
        <v>10</v>
      </c>
      <c r="M39" s="524"/>
      <c r="N39" s="525"/>
      <c r="O39" s="525"/>
      <c r="P39" s="526" t="s">
        <v>10</v>
      </c>
      <c r="Q39" s="526" t="s">
        <v>10</v>
      </c>
      <c r="R39" s="527" t="s">
        <v>10</v>
      </c>
      <c r="S39" s="524"/>
      <c r="T39" s="525"/>
      <c r="U39" s="525"/>
      <c r="V39" s="526" t="s">
        <v>10</v>
      </c>
      <c r="W39" s="526" t="s">
        <v>10</v>
      </c>
      <c r="X39" s="527" t="s">
        <v>10</v>
      </c>
      <c r="Y39" s="524"/>
      <c r="Z39" s="525"/>
      <c r="AA39" s="525"/>
      <c r="AB39" s="526" t="s">
        <v>10</v>
      </c>
      <c r="AC39" s="526" t="s">
        <v>10</v>
      </c>
      <c r="AD39" s="527" t="s">
        <v>10</v>
      </c>
      <c r="AE39" s="927" t="s">
        <v>170</v>
      </c>
      <c r="AF39" s="927"/>
      <c r="AG39" s="927"/>
      <c r="AH39" s="927"/>
      <c r="AI39" s="927"/>
      <c r="AJ39" s="927"/>
    </row>
    <row r="40" spans="1:36" ht="12.75">
      <c r="A40" s="528" t="s">
        <v>424</v>
      </c>
      <c r="B40" s="268" t="s">
        <v>863</v>
      </c>
      <c r="C40" s="227" t="s">
        <v>24</v>
      </c>
      <c r="D40" s="268" t="s">
        <v>11</v>
      </c>
      <c r="E40" s="240" t="s">
        <v>864</v>
      </c>
      <c r="F40" s="268" t="s">
        <v>825</v>
      </c>
      <c r="G40" s="529" t="s">
        <v>10</v>
      </c>
      <c r="H40" s="530" t="s">
        <v>10</v>
      </c>
      <c r="I40" s="530" t="s">
        <v>10</v>
      </c>
      <c r="J40" s="530" t="s">
        <v>10</v>
      </c>
      <c r="K40" s="530" t="s">
        <v>10</v>
      </c>
      <c r="L40" s="531" t="s">
        <v>10</v>
      </c>
      <c r="M40" s="529" t="s">
        <v>10</v>
      </c>
      <c r="N40" s="530" t="s">
        <v>10</v>
      </c>
      <c r="O40" s="530" t="s">
        <v>10</v>
      </c>
      <c r="P40" s="530" t="s">
        <v>10</v>
      </c>
      <c r="Q40" s="530" t="s">
        <v>10</v>
      </c>
      <c r="R40" s="531" t="s">
        <v>10</v>
      </c>
      <c r="S40" s="529" t="s">
        <v>10</v>
      </c>
      <c r="T40" s="530" t="s">
        <v>10</v>
      </c>
      <c r="U40" s="530" t="s">
        <v>10</v>
      </c>
      <c r="V40" s="530" t="s">
        <v>10</v>
      </c>
      <c r="W40" s="530" t="s">
        <v>10</v>
      </c>
      <c r="X40" s="531" t="s">
        <v>10</v>
      </c>
      <c r="Y40" s="529" t="s">
        <v>10</v>
      </c>
      <c r="Z40" s="530" t="s">
        <v>10</v>
      </c>
      <c r="AA40" s="530" t="s">
        <v>10</v>
      </c>
      <c r="AB40" s="530" t="s">
        <v>10</v>
      </c>
      <c r="AC40" s="530" t="s">
        <v>10</v>
      </c>
      <c r="AD40" s="531" t="s">
        <v>10</v>
      </c>
      <c r="AE40" s="927" t="s">
        <v>170</v>
      </c>
      <c r="AF40" s="927"/>
      <c r="AG40" s="927"/>
      <c r="AH40" s="927"/>
      <c r="AI40" s="927"/>
      <c r="AJ40" s="927"/>
    </row>
    <row r="41" spans="1:36" ht="14.25">
      <c r="A41" s="528" t="s">
        <v>424</v>
      </c>
      <c r="B41" s="268" t="s">
        <v>865</v>
      </c>
      <c r="C41" s="227" t="s">
        <v>24</v>
      </c>
      <c r="D41" s="268" t="s">
        <v>11</v>
      </c>
      <c r="E41" s="240" t="s">
        <v>840</v>
      </c>
      <c r="F41" s="268" t="s">
        <v>825</v>
      </c>
      <c r="G41" s="529" t="s">
        <v>10</v>
      </c>
      <c r="H41" s="530" t="s">
        <v>10</v>
      </c>
      <c r="I41" s="530" t="s">
        <v>10</v>
      </c>
      <c r="J41" s="530" t="s">
        <v>10</v>
      </c>
      <c r="K41" s="530" t="s">
        <v>10</v>
      </c>
      <c r="L41" s="531" t="s">
        <v>10</v>
      </c>
      <c r="M41" s="529" t="s">
        <v>10</v>
      </c>
      <c r="N41" s="530" t="s">
        <v>10</v>
      </c>
      <c r="O41" s="530" t="s">
        <v>10</v>
      </c>
      <c r="P41" s="530" t="s">
        <v>10</v>
      </c>
      <c r="Q41" s="530" t="s">
        <v>10</v>
      </c>
      <c r="R41" s="531" t="s">
        <v>10</v>
      </c>
      <c r="S41" s="529" t="s">
        <v>10</v>
      </c>
      <c r="T41" s="530" t="s">
        <v>10</v>
      </c>
      <c r="U41" s="530" t="s">
        <v>10</v>
      </c>
      <c r="V41" s="530" t="s">
        <v>10</v>
      </c>
      <c r="W41" s="530" t="s">
        <v>10</v>
      </c>
      <c r="X41" s="531" t="s">
        <v>10</v>
      </c>
      <c r="Y41" s="529" t="s">
        <v>10</v>
      </c>
      <c r="Z41" s="530" t="s">
        <v>10</v>
      </c>
      <c r="AA41" s="530" t="s">
        <v>10</v>
      </c>
      <c r="AB41" s="530" t="s">
        <v>10</v>
      </c>
      <c r="AC41" s="530" t="s">
        <v>10</v>
      </c>
      <c r="AD41" s="531" t="s">
        <v>10</v>
      </c>
      <c r="AE41" s="927" t="s">
        <v>170</v>
      </c>
      <c r="AF41" s="927"/>
      <c r="AG41" s="927"/>
      <c r="AH41" s="927"/>
      <c r="AI41" s="927"/>
      <c r="AJ41" s="927"/>
    </row>
    <row r="42" spans="1:36" s="77" customFormat="1" ht="12.75">
      <c r="A42" s="538" t="s">
        <v>424</v>
      </c>
      <c r="B42" s="389" t="s">
        <v>866</v>
      </c>
      <c r="C42" s="147" t="s">
        <v>24</v>
      </c>
      <c r="D42" s="389" t="s">
        <v>11</v>
      </c>
      <c r="E42" s="540" t="s">
        <v>169</v>
      </c>
      <c r="F42" s="389" t="s">
        <v>825</v>
      </c>
      <c r="G42" s="541" t="s">
        <v>10</v>
      </c>
      <c r="H42" s="76" t="s">
        <v>10</v>
      </c>
      <c r="I42" s="76" t="s">
        <v>10</v>
      </c>
      <c r="J42" s="76" t="s">
        <v>10</v>
      </c>
      <c r="K42" s="76" t="s">
        <v>10</v>
      </c>
      <c r="L42" s="542" t="s">
        <v>10</v>
      </c>
      <c r="M42" s="543"/>
      <c r="N42" s="544"/>
      <c r="O42" s="545" t="s">
        <v>10</v>
      </c>
      <c r="P42" s="545" t="s">
        <v>10</v>
      </c>
      <c r="Q42" s="545" t="s">
        <v>10</v>
      </c>
      <c r="R42" s="546" t="s">
        <v>10</v>
      </c>
      <c r="S42" s="543"/>
      <c r="T42" s="544"/>
      <c r="U42" s="545" t="s">
        <v>10</v>
      </c>
      <c r="V42" s="545" t="s">
        <v>10</v>
      </c>
      <c r="W42" s="545" t="s">
        <v>10</v>
      </c>
      <c r="X42" s="546" t="s">
        <v>10</v>
      </c>
      <c r="Y42" s="543"/>
      <c r="Z42" s="544"/>
      <c r="AA42" s="545" t="s">
        <v>10</v>
      </c>
      <c r="AB42" s="545" t="s">
        <v>10</v>
      </c>
      <c r="AC42" s="545" t="s">
        <v>10</v>
      </c>
      <c r="AD42" s="546" t="s">
        <v>10</v>
      </c>
      <c r="AE42" s="935" t="s">
        <v>170</v>
      </c>
      <c r="AF42" s="935"/>
      <c r="AG42" s="935"/>
      <c r="AH42" s="935"/>
      <c r="AI42" s="935"/>
      <c r="AJ42" s="935"/>
    </row>
    <row r="43" spans="1:36" s="77" customFormat="1" ht="12.75">
      <c r="A43" s="538" t="s">
        <v>424</v>
      </c>
      <c r="B43" s="389" t="s">
        <v>866</v>
      </c>
      <c r="C43" s="147" t="s">
        <v>24</v>
      </c>
      <c r="D43" s="389" t="s">
        <v>11</v>
      </c>
      <c r="E43" s="540" t="s">
        <v>590</v>
      </c>
      <c r="F43" s="389" t="s">
        <v>825</v>
      </c>
      <c r="G43" s="81" t="s">
        <v>10</v>
      </c>
      <c r="H43" s="21" t="s">
        <v>10</v>
      </c>
      <c r="I43" s="21" t="s">
        <v>10</v>
      </c>
      <c r="J43" s="21" t="s">
        <v>10</v>
      </c>
      <c r="K43" s="21" t="s">
        <v>10</v>
      </c>
      <c r="L43" s="80" t="s">
        <v>10</v>
      </c>
      <c r="M43" s="81" t="s">
        <v>10</v>
      </c>
      <c r="N43" s="21" t="s">
        <v>10</v>
      </c>
      <c r="O43" s="21" t="s">
        <v>10</v>
      </c>
      <c r="P43" s="21" t="s">
        <v>10</v>
      </c>
      <c r="Q43" s="21" t="s">
        <v>10</v>
      </c>
      <c r="R43" s="80" t="s">
        <v>10</v>
      </c>
      <c r="S43" s="81" t="s">
        <v>10</v>
      </c>
      <c r="T43" s="21" t="s">
        <v>10</v>
      </c>
      <c r="U43" s="21" t="s">
        <v>10</v>
      </c>
      <c r="V43" s="21" t="s">
        <v>10</v>
      </c>
      <c r="W43" s="21" t="s">
        <v>10</v>
      </c>
      <c r="X43" s="80" t="s">
        <v>10</v>
      </c>
      <c r="Y43" s="81" t="s">
        <v>10</v>
      </c>
      <c r="Z43" s="21" t="s">
        <v>10</v>
      </c>
      <c r="AA43" s="21" t="s">
        <v>10</v>
      </c>
      <c r="AB43" s="21" t="s">
        <v>10</v>
      </c>
      <c r="AC43" s="21" t="s">
        <v>10</v>
      </c>
      <c r="AD43" s="80" t="s">
        <v>10</v>
      </c>
      <c r="AE43" s="935" t="s">
        <v>170</v>
      </c>
      <c r="AF43" s="935"/>
      <c r="AG43" s="935"/>
      <c r="AH43" s="935"/>
      <c r="AI43" s="935"/>
      <c r="AJ43" s="935"/>
    </row>
    <row r="44" spans="1:36" s="77" customFormat="1" ht="12.75">
      <c r="A44" s="538" t="s">
        <v>424</v>
      </c>
      <c r="B44" s="389" t="s">
        <v>867</v>
      </c>
      <c r="C44" s="147" t="s">
        <v>24</v>
      </c>
      <c r="D44" s="389" t="s">
        <v>11</v>
      </c>
      <c r="E44" s="540" t="s">
        <v>856</v>
      </c>
      <c r="F44" s="389" t="s">
        <v>576</v>
      </c>
      <c r="G44" s="81" t="s">
        <v>10</v>
      </c>
      <c r="H44" s="21" t="s">
        <v>10</v>
      </c>
      <c r="I44" s="21" t="s">
        <v>10</v>
      </c>
      <c r="J44" s="21" t="s">
        <v>10</v>
      </c>
      <c r="K44" s="21" t="s">
        <v>10</v>
      </c>
      <c r="L44" s="80" t="s">
        <v>10</v>
      </c>
      <c r="M44" s="543"/>
      <c r="N44" s="544"/>
      <c r="O44" s="545" t="s">
        <v>10</v>
      </c>
      <c r="P44" s="545" t="s">
        <v>10</v>
      </c>
      <c r="Q44" s="545" t="s">
        <v>10</v>
      </c>
      <c r="R44" s="546" t="s">
        <v>10</v>
      </c>
      <c r="S44" s="543"/>
      <c r="T44" s="544"/>
      <c r="U44" s="545" t="s">
        <v>10</v>
      </c>
      <c r="V44" s="545" t="s">
        <v>10</v>
      </c>
      <c r="W44" s="545" t="s">
        <v>10</v>
      </c>
      <c r="X44" s="546" t="s">
        <v>10</v>
      </c>
      <c r="Y44" s="543"/>
      <c r="Z44" s="544"/>
      <c r="AA44" s="545" t="s">
        <v>10</v>
      </c>
      <c r="AB44" s="545" t="s">
        <v>10</v>
      </c>
      <c r="AC44" s="545" t="s">
        <v>10</v>
      </c>
      <c r="AD44" s="546" t="s">
        <v>10</v>
      </c>
      <c r="AE44" s="935" t="s">
        <v>170</v>
      </c>
      <c r="AF44" s="935"/>
      <c r="AG44" s="935"/>
      <c r="AH44" s="935"/>
      <c r="AI44" s="935"/>
      <c r="AJ44" s="935"/>
    </row>
    <row r="45" spans="1:36" ht="12.75">
      <c r="A45" s="547" t="s">
        <v>868</v>
      </c>
    </row>
  </sheetData>
  <mergeCells count="49">
    <mergeCell ref="AE41:AJ41"/>
    <mergeCell ref="AE42:AJ42"/>
    <mergeCell ref="AE43:AJ43"/>
    <mergeCell ref="AE44:AJ44"/>
    <mergeCell ref="AE36:AJ36"/>
    <mergeCell ref="AE37:AJ37"/>
    <mergeCell ref="AE38:AJ38"/>
    <mergeCell ref="AE39:AJ39"/>
    <mergeCell ref="AE40:AJ40"/>
    <mergeCell ref="AE31:AJ31"/>
    <mergeCell ref="AE32:AJ32"/>
    <mergeCell ref="AE33:AJ33"/>
    <mergeCell ref="AE34:AJ34"/>
    <mergeCell ref="AE35:AJ35"/>
    <mergeCell ref="AE26:AJ26"/>
    <mergeCell ref="AE27:AJ27"/>
    <mergeCell ref="AE28:AJ28"/>
    <mergeCell ref="AE29:AJ29"/>
    <mergeCell ref="AE30:AJ30"/>
    <mergeCell ref="AE21:AJ21"/>
    <mergeCell ref="AE22:AJ22"/>
    <mergeCell ref="AE23:AJ23"/>
    <mergeCell ref="AE24:AJ24"/>
    <mergeCell ref="AE25:AJ25"/>
    <mergeCell ref="AE16:AJ16"/>
    <mergeCell ref="AE17:AJ17"/>
    <mergeCell ref="AE18:AJ18"/>
    <mergeCell ref="AE19:AJ19"/>
    <mergeCell ref="AE20:AJ20"/>
    <mergeCell ref="AE11:AJ11"/>
    <mergeCell ref="AE12:AJ12"/>
    <mergeCell ref="AE13:AJ13"/>
    <mergeCell ref="AE14:AJ14"/>
    <mergeCell ref="AE15:AJ15"/>
    <mergeCell ref="AE6:AJ6"/>
    <mergeCell ref="AE7:AJ7"/>
    <mergeCell ref="AE8:AJ8"/>
    <mergeCell ref="AE9:AJ9"/>
    <mergeCell ref="AE10:AJ10"/>
    <mergeCell ref="Y1:AD1"/>
    <mergeCell ref="AE1:AJ1"/>
    <mergeCell ref="Y2:AD2"/>
    <mergeCell ref="AE2:AJ2"/>
    <mergeCell ref="AE3:AJ3"/>
    <mergeCell ref="AE5:AJ5"/>
    <mergeCell ref="G3:L3"/>
    <mergeCell ref="M3:R3"/>
    <mergeCell ref="S3:X3"/>
    <mergeCell ref="Y3:AD3"/>
  </mergeCells>
  <phoneticPr fontId="32" type="noConversion"/>
  <pageMargins left="0.78749999999999998" right="0.78749999999999998" top="1.0631944444444446" bottom="1.0631944444444446" header="0.51180555555555551" footer="0.51180555555555551"/>
  <pageSetup paperSize="9" scale="60" firstPageNumber="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N243"/>
  <sheetViews>
    <sheetView tabSelected="1" topLeftCell="A169" zoomScaleNormal="100" zoomScaleSheetLayoutView="90" workbookViewId="0">
      <selection activeCell="K10" sqref="K10"/>
    </sheetView>
  </sheetViews>
  <sheetFormatPr defaultRowHeight="12.75"/>
  <cols>
    <col min="1" max="1" width="12" style="244" customWidth="1"/>
    <col min="2" max="2" width="12.85546875" style="244" customWidth="1"/>
    <col min="3" max="3" width="12.140625" style="244" customWidth="1"/>
    <col min="4" max="4" width="19.85546875" style="244" customWidth="1"/>
    <col min="5" max="5" width="8.7109375" style="236" customWidth="1"/>
    <col min="6" max="6" width="25.5703125" style="236" customWidth="1"/>
    <col min="7" max="7" width="12.140625" style="244" customWidth="1"/>
    <col min="8" max="8" width="16.42578125" style="674" customWidth="1"/>
    <col min="9" max="12" width="16.42578125" style="244" customWidth="1"/>
    <col min="13" max="13" width="18.7109375" style="64" customWidth="1"/>
    <col min="14" max="14" width="23.5703125" style="244" customWidth="1"/>
    <col min="15" max="15" width="18" style="780" customWidth="1"/>
    <col min="16" max="16" width="19.85546875" style="281" customWidth="1"/>
    <col min="17" max="17" width="21.5703125" style="281" customWidth="1"/>
    <col min="18" max="18" width="22.140625" style="281" customWidth="1"/>
    <col min="19" max="20" width="24.140625" style="281" customWidth="1"/>
    <col min="21" max="248" width="8.85546875" style="281" customWidth="1"/>
    <col min="249" max="256" width="9.140625" style="281"/>
    <col min="257" max="257" width="12" style="281" customWidth="1"/>
    <col min="258" max="258" width="12.85546875" style="281" customWidth="1"/>
    <col min="259" max="259" width="12.140625" style="281" customWidth="1"/>
    <col min="260" max="260" width="19.85546875" style="281" customWidth="1"/>
    <col min="261" max="261" width="8.7109375" style="281" customWidth="1"/>
    <col min="262" max="262" width="25.5703125" style="281" customWidth="1"/>
    <col min="263" max="263" width="12.140625" style="281" customWidth="1"/>
    <col min="264" max="268" width="16.42578125" style="281" customWidth="1"/>
    <col min="269" max="269" width="18.7109375" style="281" customWidth="1"/>
    <col min="270" max="270" width="23.5703125" style="281" customWidth="1"/>
    <col min="271" max="271" width="18" style="281" customWidth="1"/>
    <col min="272" max="272" width="19.85546875" style="281" customWidth="1"/>
    <col min="273" max="273" width="21.5703125" style="281" customWidth="1"/>
    <col min="274" max="274" width="22.140625" style="281" customWidth="1"/>
    <col min="275" max="276" width="24.140625" style="281" customWidth="1"/>
    <col min="277" max="504" width="8.85546875" style="281" customWidth="1"/>
    <col min="505" max="512" width="9.140625" style="281"/>
    <col min="513" max="513" width="12" style="281" customWidth="1"/>
    <col min="514" max="514" width="12.85546875" style="281" customWidth="1"/>
    <col min="515" max="515" width="12.140625" style="281" customWidth="1"/>
    <col min="516" max="516" width="19.85546875" style="281" customWidth="1"/>
    <col min="517" max="517" width="8.7109375" style="281" customWidth="1"/>
    <col min="518" max="518" width="25.5703125" style="281" customWidth="1"/>
    <col min="519" max="519" width="12.140625" style="281" customWidth="1"/>
    <col min="520" max="524" width="16.42578125" style="281" customWidth="1"/>
    <col min="525" max="525" width="18.7109375" style="281" customWidth="1"/>
    <col min="526" max="526" width="23.5703125" style="281" customWidth="1"/>
    <col min="527" max="527" width="18" style="281" customWidth="1"/>
    <col min="528" max="528" width="19.85546875" style="281" customWidth="1"/>
    <col min="529" max="529" width="21.5703125" style="281" customWidth="1"/>
    <col min="530" max="530" width="22.140625" style="281" customWidth="1"/>
    <col min="531" max="532" width="24.140625" style="281" customWidth="1"/>
    <col min="533" max="760" width="8.85546875" style="281" customWidth="1"/>
    <col min="761" max="768" width="9.140625" style="281"/>
    <col min="769" max="769" width="12" style="281" customWidth="1"/>
    <col min="770" max="770" width="12.85546875" style="281" customWidth="1"/>
    <col min="771" max="771" width="12.140625" style="281" customWidth="1"/>
    <col min="772" max="772" width="19.85546875" style="281" customWidth="1"/>
    <col min="773" max="773" width="8.7109375" style="281" customWidth="1"/>
    <col min="774" max="774" width="25.5703125" style="281" customWidth="1"/>
    <col min="775" max="775" width="12.140625" style="281" customWidth="1"/>
    <col min="776" max="780" width="16.42578125" style="281" customWidth="1"/>
    <col min="781" max="781" width="18.7109375" style="281" customWidth="1"/>
    <col min="782" max="782" width="23.5703125" style="281" customWidth="1"/>
    <col min="783" max="783" width="18" style="281" customWidth="1"/>
    <col min="784" max="784" width="19.85546875" style="281" customWidth="1"/>
    <col min="785" max="785" width="21.5703125" style="281" customWidth="1"/>
    <col min="786" max="786" width="22.140625" style="281" customWidth="1"/>
    <col min="787" max="788" width="24.140625" style="281" customWidth="1"/>
    <col min="789" max="1016" width="8.85546875" style="281" customWidth="1"/>
    <col min="1017" max="1024" width="9.140625" style="281"/>
    <col min="1025" max="1025" width="12" style="281" customWidth="1"/>
    <col min="1026" max="1026" width="12.85546875" style="281" customWidth="1"/>
    <col min="1027" max="1027" width="12.140625" style="281" customWidth="1"/>
    <col min="1028" max="1028" width="19.85546875" style="281" customWidth="1"/>
    <col min="1029" max="1029" width="8.7109375" style="281" customWidth="1"/>
    <col min="1030" max="1030" width="25.5703125" style="281" customWidth="1"/>
    <col min="1031" max="1031" width="12.140625" style="281" customWidth="1"/>
    <col min="1032" max="1036" width="16.42578125" style="281" customWidth="1"/>
    <col min="1037" max="1037" width="18.7109375" style="281" customWidth="1"/>
    <col min="1038" max="1038" width="23.5703125" style="281" customWidth="1"/>
    <col min="1039" max="1039" width="18" style="281" customWidth="1"/>
    <col min="1040" max="1040" width="19.85546875" style="281" customWidth="1"/>
    <col min="1041" max="1041" width="21.5703125" style="281" customWidth="1"/>
    <col min="1042" max="1042" width="22.140625" style="281" customWidth="1"/>
    <col min="1043" max="1044" width="24.140625" style="281" customWidth="1"/>
    <col min="1045" max="1272" width="8.85546875" style="281" customWidth="1"/>
    <col min="1273" max="1280" width="9.140625" style="281"/>
    <col min="1281" max="1281" width="12" style="281" customWidth="1"/>
    <col min="1282" max="1282" width="12.85546875" style="281" customWidth="1"/>
    <col min="1283" max="1283" width="12.140625" style="281" customWidth="1"/>
    <col min="1284" max="1284" width="19.85546875" style="281" customWidth="1"/>
    <col min="1285" max="1285" width="8.7109375" style="281" customWidth="1"/>
    <col min="1286" max="1286" width="25.5703125" style="281" customWidth="1"/>
    <col min="1287" max="1287" width="12.140625" style="281" customWidth="1"/>
    <col min="1288" max="1292" width="16.42578125" style="281" customWidth="1"/>
    <col min="1293" max="1293" width="18.7109375" style="281" customWidth="1"/>
    <col min="1294" max="1294" width="23.5703125" style="281" customWidth="1"/>
    <col min="1295" max="1295" width="18" style="281" customWidth="1"/>
    <col min="1296" max="1296" width="19.85546875" style="281" customWidth="1"/>
    <col min="1297" max="1297" width="21.5703125" style="281" customWidth="1"/>
    <col min="1298" max="1298" width="22.140625" style="281" customWidth="1"/>
    <col min="1299" max="1300" width="24.140625" style="281" customWidth="1"/>
    <col min="1301" max="1528" width="8.85546875" style="281" customWidth="1"/>
    <col min="1529" max="1536" width="9.140625" style="281"/>
    <col min="1537" max="1537" width="12" style="281" customWidth="1"/>
    <col min="1538" max="1538" width="12.85546875" style="281" customWidth="1"/>
    <col min="1539" max="1539" width="12.140625" style="281" customWidth="1"/>
    <col min="1540" max="1540" width="19.85546875" style="281" customWidth="1"/>
    <col min="1541" max="1541" width="8.7109375" style="281" customWidth="1"/>
    <col min="1542" max="1542" width="25.5703125" style="281" customWidth="1"/>
    <col min="1543" max="1543" width="12.140625" style="281" customWidth="1"/>
    <col min="1544" max="1548" width="16.42578125" style="281" customWidth="1"/>
    <col min="1549" max="1549" width="18.7109375" style="281" customWidth="1"/>
    <col min="1550" max="1550" width="23.5703125" style="281" customWidth="1"/>
    <col min="1551" max="1551" width="18" style="281" customWidth="1"/>
    <col min="1552" max="1552" width="19.85546875" style="281" customWidth="1"/>
    <col min="1553" max="1553" width="21.5703125" style="281" customWidth="1"/>
    <col min="1554" max="1554" width="22.140625" style="281" customWidth="1"/>
    <col min="1555" max="1556" width="24.140625" style="281" customWidth="1"/>
    <col min="1557" max="1784" width="8.85546875" style="281" customWidth="1"/>
    <col min="1785" max="1792" width="9.140625" style="281"/>
    <col min="1793" max="1793" width="12" style="281" customWidth="1"/>
    <col min="1794" max="1794" width="12.85546875" style="281" customWidth="1"/>
    <col min="1795" max="1795" width="12.140625" style="281" customWidth="1"/>
    <col min="1796" max="1796" width="19.85546875" style="281" customWidth="1"/>
    <col min="1797" max="1797" width="8.7109375" style="281" customWidth="1"/>
    <col min="1798" max="1798" width="25.5703125" style="281" customWidth="1"/>
    <col min="1799" max="1799" width="12.140625" style="281" customWidth="1"/>
    <col min="1800" max="1804" width="16.42578125" style="281" customWidth="1"/>
    <col min="1805" max="1805" width="18.7109375" style="281" customWidth="1"/>
    <col min="1806" max="1806" width="23.5703125" style="281" customWidth="1"/>
    <col min="1807" max="1807" width="18" style="281" customWidth="1"/>
    <col min="1808" max="1808" width="19.85546875" style="281" customWidth="1"/>
    <col min="1809" max="1809" width="21.5703125" style="281" customWidth="1"/>
    <col min="1810" max="1810" width="22.140625" style="281" customWidth="1"/>
    <col min="1811" max="1812" width="24.140625" style="281" customWidth="1"/>
    <col min="1813" max="2040" width="8.85546875" style="281" customWidth="1"/>
    <col min="2041" max="2048" width="9.140625" style="281"/>
    <col min="2049" max="2049" width="12" style="281" customWidth="1"/>
    <col min="2050" max="2050" width="12.85546875" style="281" customWidth="1"/>
    <col min="2051" max="2051" width="12.140625" style="281" customWidth="1"/>
    <col min="2052" max="2052" width="19.85546875" style="281" customWidth="1"/>
    <col min="2053" max="2053" width="8.7109375" style="281" customWidth="1"/>
    <col min="2054" max="2054" width="25.5703125" style="281" customWidth="1"/>
    <col min="2055" max="2055" width="12.140625" style="281" customWidth="1"/>
    <col min="2056" max="2060" width="16.42578125" style="281" customWidth="1"/>
    <col min="2061" max="2061" width="18.7109375" style="281" customWidth="1"/>
    <col min="2062" max="2062" width="23.5703125" style="281" customWidth="1"/>
    <col min="2063" max="2063" width="18" style="281" customWidth="1"/>
    <col min="2064" max="2064" width="19.85546875" style="281" customWidth="1"/>
    <col min="2065" max="2065" width="21.5703125" style="281" customWidth="1"/>
    <col min="2066" max="2066" width="22.140625" style="281" customWidth="1"/>
    <col min="2067" max="2068" width="24.140625" style="281" customWidth="1"/>
    <col min="2069" max="2296" width="8.85546875" style="281" customWidth="1"/>
    <col min="2297" max="2304" width="9.140625" style="281"/>
    <col min="2305" max="2305" width="12" style="281" customWidth="1"/>
    <col min="2306" max="2306" width="12.85546875" style="281" customWidth="1"/>
    <col min="2307" max="2307" width="12.140625" style="281" customWidth="1"/>
    <col min="2308" max="2308" width="19.85546875" style="281" customWidth="1"/>
    <col min="2309" max="2309" width="8.7109375" style="281" customWidth="1"/>
    <col min="2310" max="2310" width="25.5703125" style="281" customWidth="1"/>
    <col min="2311" max="2311" width="12.140625" style="281" customWidth="1"/>
    <col min="2312" max="2316" width="16.42578125" style="281" customWidth="1"/>
    <col min="2317" max="2317" width="18.7109375" style="281" customWidth="1"/>
    <col min="2318" max="2318" width="23.5703125" style="281" customWidth="1"/>
    <col min="2319" max="2319" width="18" style="281" customWidth="1"/>
    <col min="2320" max="2320" width="19.85546875" style="281" customWidth="1"/>
    <col min="2321" max="2321" width="21.5703125" style="281" customWidth="1"/>
    <col min="2322" max="2322" width="22.140625" style="281" customWidth="1"/>
    <col min="2323" max="2324" width="24.140625" style="281" customWidth="1"/>
    <col min="2325" max="2552" width="8.85546875" style="281" customWidth="1"/>
    <col min="2553" max="2560" width="9.140625" style="281"/>
    <col min="2561" max="2561" width="12" style="281" customWidth="1"/>
    <col min="2562" max="2562" width="12.85546875" style="281" customWidth="1"/>
    <col min="2563" max="2563" width="12.140625" style="281" customWidth="1"/>
    <col min="2564" max="2564" width="19.85546875" style="281" customWidth="1"/>
    <col min="2565" max="2565" width="8.7109375" style="281" customWidth="1"/>
    <col min="2566" max="2566" width="25.5703125" style="281" customWidth="1"/>
    <col min="2567" max="2567" width="12.140625" style="281" customWidth="1"/>
    <col min="2568" max="2572" width="16.42578125" style="281" customWidth="1"/>
    <col min="2573" max="2573" width="18.7109375" style="281" customWidth="1"/>
    <col min="2574" max="2574" width="23.5703125" style="281" customWidth="1"/>
    <col min="2575" max="2575" width="18" style="281" customWidth="1"/>
    <col min="2576" max="2576" width="19.85546875" style="281" customWidth="1"/>
    <col min="2577" max="2577" width="21.5703125" style="281" customWidth="1"/>
    <col min="2578" max="2578" width="22.140625" style="281" customWidth="1"/>
    <col min="2579" max="2580" width="24.140625" style="281" customWidth="1"/>
    <col min="2581" max="2808" width="8.85546875" style="281" customWidth="1"/>
    <col min="2809" max="2816" width="9.140625" style="281"/>
    <col min="2817" max="2817" width="12" style="281" customWidth="1"/>
    <col min="2818" max="2818" width="12.85546875" style="281" customWidth="1"/>
    <col min="2819" max="2819" width="12.140625" style="281" customWidth="1"/>
    <col min="2820" max="2820" width="19.85546875" style="281" customWidth="1"/>
    <col min="2821" max="2821" width="8.7109375" style="281" customWidth="1"/>
    <col min="2822" max="2822" width="25.5703125" style="281" customWidth="1"/>
    <col min="2823" max="2823" width="12.140625" style="281" customWidth="1"/>
    <col min="2824" max="2828" width="16.42578125" style="281" customWidth="1"/>
    <col min="2829" max="2829" width="18.7109375" style="281" customWidth="1"/>
    <col min="2830" max="2830" width="23.5703125" style="281" customWidth="1"/>
    <col min="2831" max="2831" width="18" style="281" customWidth="1"/>
    <col min="2832" max="2832" width="19.85546875" style="281" customWidth="1"/>
    <col min="2833" max="2833" width="21.5703125" style="281" customWidth="1"/>
    <col min="2834" max="2834" width="22.140625" style="281" customWidth="1"/>
    <col min="2835" max="2836" width="24.140625" style="281" customWidth="1"/>
    <col min="2837" max="3064" width="8.85546875" style="281" customWidth="1"/>
    <col min="3065" max="3072" width="9.140625" style="281"/>
    <col min="3073" max="3073" width="12" style="281" customWidth="1"/>
    <col min="3074" max="3074" width="12.85546875" style="281" customWidth="1"/>
    <col min="3075" max="3075" width="12.140625" style="281" customWidth="1"/>
    <col min="3076" max="3076" width="19.85546875" style="281" customWidth="1"/>
    <col min="3077" max="3077" width="8.7109375" style="281" customWidth="1"/>
    <col min="3078" max="3078" width="25.5703125" style="281" customWidth="1"/>
    <col min="3079" max="3079" width="12.140625" style="281" customWidth="1"/>
    <col min="3080" max="3084" width="16.42578125" style="281" customWidth="1"/>
    <col min="3085" max="3085" width="18.7109375" style="281" customWidth="1"/>
    <col min="3086" max="3086" width="23.5703125" style="281" customWidth="1"/>
    <col min="3087" max="3087" width="18" style="281" customWidth="1"/>
    <col min="3088" max="3088" width="19.85546875" style="281" customWidth="1"/>
    <col min="3089" max="3089" width="21.5703125" style="281" customWidth="1"/>
    <col min="3090" max="3090" width="22.140625" style="281" customWidth="1"/>
    <col min="3091" max="3092" width="24.140625" style="281" customWidth="1"/>
    <col min="3093" max="3320" width="8.85546875" style="281" customWidth="1"/>
    <col min="3321" max="3328" width="9.140625" style="281"/>
    <col min="3329" max="3329" width="12" style="281" customWidth="1"/>
    <col min="3330" max="3330" width="12.85546875" style="281" customWidth="1"/>
    <col min="3331" max="3331" width="12.140625" style="281" customWidth="1"/>
    <col min="3332" max="3332" width="19.85546875" style="281" customWidth="1"/>
    <col min="3333" max="3333" width="8.7109375" style="281" customWidth="1"/>
    <col min="3334" max="3334" width="25.5703125" style="281" customWidth="1"/>
    <col min="3335" max="3335" width="12.140625" style="281" customWidth="1"/>
    <col min="3336" max="3340" width="16.42578125" style="281" customWidth="1"/>
    <col min="3341" max="3341" width="18.7109375" style="281" customWidth="1"/>
    <col min="3342" max="3342" width="23.5703125" style="281" customWidth="1"/>
    <col min="3343" max="3343" width="18" style="281" customWidth="1"/>
    <col min="3344" max="3344" width="19.85546875" style="281" customWidth="1"/>
    <col min="3345" max="3345" width="21.5703125" style="281" customWidth="1"/>
    <col min="3346" max="3346" width="22.140625" style="281" customWidth="1"/>
    <col min="3347" max="3348" width="24.140625" style="281" customWidth="1"/>
    <col min="3349" max="3576" width="8.85546875" style="281" customWidth="1"/>
    <col min="3577" max="3584" width="9.140625" style="281"/>
    <col min="3585" max="3585" width="12" style="281" customWidth="1"/>
    <col min="3586" max="3586" width="12.85546875" style="281" customWidth="1"/>
    <col min="3587" max="3587" width="12.140625" style="281" customWidth="1"/>
    <col min="3588" max="3588" width="19.85546875" style="281" customWidth="1"/>
    <col min="3589" max="3589" width="8.7109375" style="281" customWidth="1"/>
    <col min="3590" max="3590" width="25.5703125" style="281" customWidth="1"/>
    <col min="3591" max="3591" width="12.140625" style="281" customWidth="1"/>
    <col min="3592" max="3596" width="16.42578125" style="281" customWidth="1"/>
    <col min="3597" max="3597" width="18.7109375" style="281" customWidth="1"/>
    <col min="3598" max="3598" width="23.5703125" style="281" customWidth="1"/>
    <col min="3599" max="3599" width="18" style="281" customWidth="1"/>
    <col min="3600" max="3600" width="19.85546875" style="281" customWidth="1"/>
    <col min="3601" max="3601" width="21.5703125" style="281" customWidth="1"/>
    <col min="3602" max="3602" width="22.140625" style="281" customWidth="1"/>
    <col min="3603" max="3604" width="24.140625" style="281" customWidth="1"/>
    <col min="3605" max="3832" width="8.85546875" style="281" customWidth="1"/>
    <col min="3833" max="3840" width="9.140625" style="281"/>
    <col min="3841" max="3841" width="12" style="281" customWidth="1"/>
    <col min="3842" max="3842" width="12.85546875" style="281" customWidth="1"/>
    <col min="3843" max="3843" width="12.140625" style="281" customWidth="1"/>
    <col min="3844" max="3844" width="19.85546875" style="281" customWidth="1"/>
    <col min="3845" max="3845" width="8.7109375" style="281" customWidth="1"/>
    <col min="3846" max="3846" width="25.5703125" style="281" customWidth="1"/>
    <col min="3847" max="3847" width="12.140625" style="281" customWidth="1"/>
    <col min="3848" max="3852" width="16.42578125" style="281" customWidth="1"/>
    <col min="3853" max="3853" width="18.7109375" style="281" customWidth="1"/>
    <col min="3854" max="3854" width="23.5703125" style="281" customWidth="1"/>
    <col min="3855" max="3855" width="18" style="281" customWidth="1"/>
    <col min="3856" max="3856" width="19.85546875" style="281" customWidth="1"/>
    <col min="3857" max="3857" width="21.5703125" style="281" customWidth="1"/>
    <col min="3858" max="3858" width="22.140625" style="281" customWidth="1"/>
    <col min="3859" max="3860" width="24.140625" style="281" customWidth="1"/>
    <col min="3861" max="4088" width="8.85546875" style="281" customWidth="1"/>
    <col min="4089" max="4096" width="9.140625" style="281"/>
    <col min="4097" max="4097" width="12" style="281" customWidth="1"/>
    <col min="4098" max="4098" width="12.85546875" style="281" customWidth="1"/>
    <col min="4099" max="4099" width="12.140625" style="281" customWidth="1"/>
    <col min="4100" max="4100" width="19.85546875" style="281" customWidth="1"/>
    <col min="4101" max="4101" width="8.7109375" style="281" customWidth="1"/>
    <col min="4102" max="4102" width="25.5703125" style="281" customWidth="1"/>
    <col min="4103" max="4103" width="12.140625" style="281" customWidth="1"/>
    <col min="4104" max="4108" width="16.42578125" style="281" customWidth="1"/>
    <col min="4109" max="4109" width="18.7109375" style="281" customWidth="1"/>
    <col min="4110" max="4110" width="23.5703125" style="281" customWidth="1"/>
    <col min="4111" max="4111" width="18" style="281" customWidth="1"/>
    <col min="4112" max="4112" width="19.85546875" style="281" customWidth="1"/>
    <col min="4113" max="4113" width="21.5703125" style="281" customWidth="1"/>
    <col min="4114" max="4114" width="22.140625" style="281" customWidth="1"/>
    <col min="4115" max="4116" width="24.140625" style="281" customWidth="1"/>
    <col min="4117" max="4344" width="8.85546875" style="281" customWidth="1"/>
    <col min="4345" max="4352" width="9.140625" style="281"/>
    <col min="4353" max="4353" width="12" style="281" customWidth="1"/>
    <col min="4354" max="4354" width="12.85546875" style="281" customWidth="1"/>
    <col min="4355" max="4355" width="12.140625" style="281" customWidth="1"/>
    <col min="4356" max="4356" width="19.85546875" style="281" customWidth="1"/>
    <col min="4357" max="4357" width="8.7109375" style="281" customWidth="1"/>
    <col min="4358" max="4358" width="25.5703125" style="281" customWidth="1"/>
    <col min="4359" max="4359" width="12.140625" style="281" customWidth="1"/>
    <col min="4360" max="4364" width="16.42578125" style="281" customWidth="1"/>
    <col min="4365" max="4365" width="18.7109375" style="281" customWidth="1"/>
    <col min="4366" max="4366" width="23.5703125" style="281" customWidth="1"/>
    <col min="4367" max="4367" width="18" style="281" customWidth="1"/>
    <col min="4368" max="4368" width="19.85546875" style="281" customWidth="1"/>
    <col min="4369" max="4369" width="21.5703125" style="281" customWidth="1"/>
    <col min="4370" max="4370" width="22.140625" style="281" customWidth="1"/>
    <col min="4371" max="4372" width="24.140625" style="281" customWidth="1"/>
    <col min="4373" max="4600" width="8.85546875" style="281" customWidth="1"/>
    <col min="4601" max="4608" width="9.140625" style="281"/>
    <col min="4609" max="4609" width="12" style="281" customWidth="1"/>
    <col min="4610" max="4610" width="12.85546875" style="281" customWidth="1"/>
    <col min="4611" max="4611" width="12.140625" style="281" customWidth="1"/>
    <col min="4612" max="4612" width="19.85546875" style="281" customWidth="1"/>
    <col min="4613" max="4613" width="8.7109375" style="281" customWidth="1"/>
    <col min="4614" max="4614" width="25.5703125" style="281" customWidth="1"/>
    <col min="4615" max="4615" width="12.140625" style="281" customWidth="1"/>
    <col min="4616" max="4620" width="16.42578125" style="281" customWidth="1"/>
    <col min="4621" max="4621" width="18.7109375" style="281" customWidth="1"/>
    <col min="4622" max="4622" width="23.5703125" style="281" customWidth="1"/>
    <col min="4623" max="4623" width="18" style="281" customWidth="1"/>
    <col min="4624" max="4624" width="19.85546875" style="281" customWidth="1"/>
    <col min="4625" max="4625" width="21.5703125" style="281" customWidth="1"/>
    <col min="4626" max="4626" width="22.140625" style="281" customWidth="1"/>
    <col min="4627" max="4628" width="24.140625" style="281" customWidth="1"/>
    <col min="4629" max="4856" width="8.85546875" style="281" customWidth="1"/>
    <col min="4857" max="4864" width="9.140625" style="281"/>
    <col min="4865" max="4865" width="12" style="281" customWidth="1"/>
    <col min="4866" max="4866" width="12.85546875" style="281" customWidth="1"/>
    <col min="4867" max="4867" width="12.140625" style="281" customWidth="1"/>
    <col min="4868" max="4868" width="19.85546875" style="281" customWidth="1"/>
    <col min="4869" max="4869" width="8.7109375" style="281" customWidth="1"/>
    <col min="4870" max="4870" width="25.5703125" style="281" customWidth="1"/>
    <col min="4871" max="4871" width="12.140625" style="281" customWidth="1"/>
    <col min="4872" max="4876" width="16.42578125" style="281" customWidth="1"/>
    <col min="4877" max="4877" width="18.7109375" style="281" customWidth="1"/>
    <col min="4878" max="4878" width="23.5703125" style="281" customWidth="1"/>
    <col min="4879" max="4879" width="18" style="281" customWidth="1"/>
    <col min="4880" max="4880" width="19.85546875" style="281" customWidth="1"/>
    <col min="4881" max="4881" width="21.5703125" style="281" customWidth="1"/>
    <col min="4882" max="4882" width="22.140625" style="281" customWidth="1"/>
    <col min="4883" max="4884" width="24.140625" style="281" customWidth="1"/>
    <col min="4885" max="5112" width="8.85546875" style="281" customWidth="1"/>
    <col min="5113" max="5120" width="9.140625" style="281"/>
    <col min="5121" max="5121" width="12" style="281" customWidth="1"/>
    <col min="5122" max="5122" width="12.85546875" style="281" customWidth="1"/>
    <col min="5123" max="5123" width="12.140625" style="281" customWidth="1"/>
    <col min="5124" max="5124" width="19.85546875" style="281" customWidth="1"/>
    <col min="5125" max="5125" width="8.7109375" style="281" customWidth="1"/>
    <col min="5126" max="5126" width="25.5703125" style="281" customWidth="1"/>
    <col min="5127" max="5127" width="12.140625" style="281" customWidth="1"/>
    <col min="5128" max="5132" width="16.42578125" style="281" customWidth="1"/>
    <col min="5133" max="5133" width="18.7109375" style="281" customWidth="1"/>
    <col min="5134" max="5134" width="23.5703125" style="281" customWidth="1"/>
    <col min="5135" max="5135" width="18" style="281" customWidth="1"/>
    <col min="5136" max="5136" width="19.85546875" style="281" customWidth="1"/>
    <col min="5137" max="5137" width="21.5703125" style="281" customWidth="1"/>
    <col min="5138" max="5138" width="22.140625" style="281" customWidth="1"/>
    <col min="5139" max="5140" width="24.140625" style="281" customWidth="1"/>
    <col min="5141" max="5368" width="8.85546875" style="281" customWidth="1"/>
    <col min="5369" max="5376" width="9.140625" style="281"/>
    <col min="5377" max="5377" width="12" style="281" customWidth="1"/>
    <col min="5378" max="5378" width="12.85546875" style="281" customWidth="1"/>
    <col min="5379" max="5379" width="12.140625" style="281" customWidth="1"/>
    <col min="5380" max="5380" width="19.85546875" style="281" customWidth="1"/>
    <col min="5381" max="5381" width="8.7109375" style="281" customWidth="1"/>
    <col min="5382" max="5382" width="25.5703125" style="281" customWidth="1"/>
    <col min="5383" max="5383" width="12.140625" style="281" customWidth="1"/>
    <col min="5384" max="5388" width="16.42578125" style="281" customWidth="1"/>
    <col min="5389" max="5389" width="18.7109375" style="281" customWidth="1"/>
    <col min="5390" max="5390" width="23.5703125" style="281" customWidth="1"/>
    <col min="5391" max="5391" width="18" style="281" customWidth="1"/>
    <col min="5392" max="5392" width="19.85546875" style="281" customWidth="1"/>
    <col min="5393" max="5393" width="21.5703125" style="281" customWidth="1"/>
    <col min="5394" max="5394" width="22.140625" style="281" customWidth="1"/>
    <col min="5395" max="5396" width="24.140625" style="281" customWidth="1"/>
    <col min="5397" max="5624" width="8.85546875" style="281" customWidth="1"/>
    <col min="5625" max="5632" width="9.140625" style="281"/>
    <col min="5633" max="5633" width="12" style="281" customWidth="1"/>
    <col min="5634" max="5634" width="12.85546875" style="281" customWidth="1"/>
    <col min="5635" max="5635" width="12.140625" style="281" customWidth="1"/>
    <col min="5636" max="5636" width="19.85546875" style="281" customWidth="1"/>
    <col min="5637" max="5637" width="8.7109375" style="281" customWidth="1"/>
    <col min="5638" max="5638" width="25.5703125" style="281" customWidth="1"/>
    <col min="5639" max="5639" width="12.140625" style="281" customWidth="1"/>
    <col min="5640" max="5644" width="16.42578125" style="281" customWidth="1"/>
    <col min="5645" max="5645" width="18.7109375" style="281" customWidth="1"/>
    <col min="5646" max="5646" width="23.5703125" style="281" customWidth="1"/>
    <col min="5647" max="5647" width="18" style="281" customWidth="1"/>
    <col min="5648" max="5648" width="19.85546875" style="281" customWidth="1"/>
    <col min="5649" max="5649" width="21.5703125" style="281" customWidth="1"/>
    <col min="5650" max="5650" width="22.140625" style="281" customWidth="1"/>
    <col min="5651" max="5652" width="24.140625" style="281" customWidth="1"/>
    <col min="5653" max="5880" width="8.85546875" style="281" customWidth="1"/>
    <col min="5881" max="5888" width="9.140625" style="281"/>
    <col min="5889" max="5889" width="12" style="281" customWidth="1"/>
    <col min="5890" max="5890" width="12.85546875" style="281" customWidth="1"/>
    <col min="5891" max="5891" width="12.140625" style="281" customWidth="1"/>
    <col min="5892" max="5892" width="19.85546875" style="281" customWidth="1"/>
    <col min="5893" max="5893" width="8.7109375" style="281" customWidth="1"/>
    <col min="5894" max="5894" width="25.5703125" style="281" customWidth="1"/>
    <col min="5895" max="5895" width="12.140625" style="281" customWidth="1"/>
    <col min="5896" max="5900" width="16.42578125" style="281" customWidth="1"/>
    <col min="5901" max="5901" width="18.7109375" style="281" customWidth="1"/>
    <col min="5902" max="5902" width="23.5703125" style="281" customWidth="1"/>
    <col min="5903" max="5903" width="18" style="281" customWidth="1"/>
    <col min="5904" max="5904" width="19.85546875" style="281" customWidth="1"/>
    <col min="5905" max="5905" width="21.5703125" style="281" customWidth="1"/>
    <col min="5906" max="5906" width="22.140625" style="281" customWidth="1"/>
    <col min="5907" max="5908" width="24.140625" style="281" customWidth="1"/>
    <col min="5909" max="6136" width="8.85546875" style="281" customWidth="1"/>
    <col min="6137" max="6144" width="9.140625" style="281"/>
    <col min="6145" max="6145" width="12" style="281" customWidth="1"/>
    <col min="6146" max="6146" width="12.85546875" style="281" customWidth="1"/>
    <col min="6147" max="6147" width="12.140625" style="281" customWidth="1"/>
    <col min="6148" max="6148" width="19.85546875" style="281" customWidth="1"/>
    <col min="6149" max="6149" width="8.7109375" style="281" customWidth="1"/>
    <col min="6150" max="6150" width="25.5703125" style="281" customWidth="1"/>
    <col min="6151" max="6151" width="12.140625" style="281" customWidth="1"/>
    <col min="6152" max="6156" width="16.42578125" style="281" customWidth="1"/>
    <col min="6157" max="6157" width="18.7109375" style="281" customWidth="1"/>
    <col min="6158" max="6158" width="23.5703125" style="281" customWidth="1"/>
    <col min="6159" max="6159" width="18" style="281" customWidth="1"/>
    <col min="6160" max="6160" width="19.85546875" style="281" customWidth="1"/>
    <col min="6161" max="6161" width="21.5703125" style="281" customWidth="1"/>
    <col min="6162" max="6162" width="22.140625" style="281" customWidth="1"/>
    <col min="6163" max="6164" width="24.140625" style="281" customWidth="1"/>
    <col min="6165" max="6392" width="8.85546875" style="281" customWidth="1"/>
    <col min="6393" max="6400" width="9.140625" style="281"/>
    <col min="6401" max="6401" width="12" style="281" customWidth="1"/>
    <col min="6402" max="6402" width="12.85546875" style="281" customWidth="1"/>
    <col min="6403" max="6403" width="12.140625" style="281" customWidth="1"/>
    <col min="6404" max="6404" width="19.85546875" style="281" customWidth="1"/>
    <col min="6405" max="6405" width="8.7109375" style="281" customWidth="1"/>
    <col min="6406" max="6406" width="25.5703125" style="281" customWidth="1"/>
    <col min="6407" max="6407" width="12.140625" style="281" customWidth="1"/>
    <col min="6408" max="6412" width="16.42578125" style="281" customWidth="1"/>
    <col min="6413" max="6413" width="18.7109375" style="281" customWidth="1"/>
    <col min="6414" max="6414" width="23.5703125" style="281" customWidth="1"/>
    <col min="6415" max="6415" width="18" style="281" customWidth="1"/>
    <col min="6416" max="6416" width="19.85546875" style="281" customWidth="1"/>
    <col min="6417" max="6417" width="21.5703125" style="281" customWidth="1"/>
    <col min="6418" max="6418" width="22.140625" style="281" customWidth="1"/>
    <col min="6419" max="6420" width="24.140625" style="281" customWidth="1"/>
    <col min="6421" max="6648" width="8.85546875" style="281" customWidth="1"/>
    <col min="6649" max="6656" width="9.140625" style="281"/>
    <col min="6657" max="6657" width="12" style="281" customWidth="1"/>
    <col min="6658" max="6658" width="12.85546875" style="281" customWidth="1"/>
    <col min="6659" max="6659" width="12.140625" style="281" customWidth="1"/>
    <col min="6660" max="6660" width="19.85546875" style="281" customWidth="1"/>
    <col min="6661" max="6661" width="8.7109375" style="281" customWidth="1"/>
    <col min="6662" max="6662" width="25.5703125" style="281" customWidth="1"/>
    <col min="6663" max="6663" width="12.140625" style="281" customWidth="1"/>
    <col min="6664" max="6668" width="16.42578125" style="281" customWidth="1"/>
    <col min="6669" max="6669" width="18.7109375" style="281" customWidth="1"/>
    <col min="6670" max="6670" width="23.5703125" style="281" customWidth="1"/>
    <col min="6671" max="6671" width="18" style="281" customWidth="1"/>
    <col min="6672" max="6672" width="19.85546875" style="281" customWidth="1"/>
    <col min="6673" max="6673" width="21.5703125" style="281" customWidth="1"/>
    <col min="6674" max="6674" width="22.140625" style="281" customWidth="1"/>
    <col min="6675" max="6676" width="24.140625" style="281" customWidth="1"/>
    <col min="6677" max="6904" width="8.85546875" style="281" customWidth="1"/>
    <col min="6905" max="6912" width="9.140625" style="281"/>
    <col min="6913" max="6913" width="12" style="281" customWidth="1"/>
    <col min="6914" max="6914" width="12.85546875" style="281" customWidth="1"/>
    <col min="6915" max="6915" width="12.140625" style="281" customWidth="1"/>
    <col min="6916" max="6916" width="19.85546875" style="281" customWidth="1"/>
    <col min="6917" max="6917" width="8.7109375" style="281" customWidth="1"/>
    <col min="6918" max="6918" width="25.5703125" style="281" customWidth="1"/>
    <col min="6919" max="6919" width="12.140625" style="281" customWidth="1"/>
    <col min="6920" max="6924" width="16.42578125" style="281" customWidth="1"/>
    <col min="6925" max="6925" width="18.7109375" style="281" customWidth="1"/>
    <col min="6926" max="6926" width="23.5703125" style="281" customWidth="1"/>
    <col min="6927" max="6927" width="18" style="281" customWidth="1"/>
    <col min="6928" max="6928" width="19.85546875" style="281" customWidth="1"/>
    <col min="6929" max="6929" width="21.5703125" style="281" customWidth="1"/>
    <col min="6930" max="6930" width="22.140625" style="281" customWidth="1"/>
    <col min="6931" max="6932" width="24.140625" style="281" customWidth="1"/>
    <col min="6933" max="7160" width="8.85546875" style="281" customWidth="1"/>
    <col min="7161" max="7168" width="9.140625" style="281"/>
    <col min="7169" max="7169" width="12" style="281" customWidth="1"/>
    <col min="7170" max="7170" width="12.85546875" style="281" customWidth="1"/>
    <col min="7171" max="7171" width="12.140625" style="281" customWidth="1"/>
    <col min="7172" max="7172" width="19.85546875" style="281" customWidth="1"/>
    <col min="7173" max="7173" width="8.7109375" style="281" customWidth="1"/>
    <col min="7174" max="7174" width="25.5703125" style="281" customWidth="1"/>
    <col min="7175" max="7175" width="12.140625" style="281" customWidth="1"/>
    <col min="7176" max="7180" width="16.42578125" style="281" customWidth="1"/>
    <col min="7181" max="7181" width="18.7109375" style="281" customWidth="1"/>
    <col min="7182" max="7182" width="23.5703125" style="281" customWidth="1"/>
    <col min="7183" max="7183" width="18" style="281" customWidth="1"/>
    <col min="7184" max="7184" width="19.85546875" style="281" customWidth="1"/>
    <col min="7185" max="7185" width="21.5703125" style="281" customWidth="1"/>
    <col min="7186" max="7186" width="22.140625" style="281" customWidth="1"/>
    <col min="7187" max="7188" width="24.140625" style="281" customWidth="1"/>
    <col min="7189" max="7416" width="8.85546875" style="281" customWidth="1"/>
    <col min="7417" max="7424" width="9.140625" style="281"/>
    <col min="7425" max="7425" width="12" style="281" customWidth="1"/>
    <col min="7426" max="7426" width="12.85546875" style="281" customWidth="1"/>
    <col min="7427" max="7427" width="12.140625" style="281" customWidth="1"/>
    <col min="7428" max="7428" width="19.85546875" style="281" customWidth="1"/>
    <col min="7429" max="7429" width="8.7109375" style="281" customWidth="1"/>
    <col min="7430" max="7430" width="25.5703125" style="281" customWidth="1"/>
    <col min="7431" max="7431" width="12.140625" style="281" customWidth="1"/>
    <col min="7432" max="7436" width="16.42578125" style="281" customWidth="1"/>
    <col min="7437" max="7437" width="18.7109375" style="281" customWidth="1"/>
    <col min="7438" max="7438" width="23.5703125" style="281" customWidth="1"/>
    <col min="7439" max="7439" width="18" style="281" customWidth="1"/>
    <col min="7440" max="7440" width="19.85546875" style="281" customWidth="1"/>
    <col min="7441" max="7441" width="21.5703125" style="281" customWidth="1"/>
    <col min="7442" max="7442" width="22.140625" style="281" customWidth="1"/>
    <col min="7443" max="7444" width="24.140625" style="281" customWidth="1"/>
    <col min="7445" max="7672" width="8.85546875" style="281" customWidth="1"/>
    <col min="7673" max="7680" width="9.140625" style="281"/>
    <col min="7681" max="7681" width="12" style="281" customWidth="1"/>
    <col min="7682" max="7682" width="12.85546875" style="281" customWidth="1"/>
    <col min="7683" max="7683" width="12.140625" style="281" customWidth="1"/>
    <col min="7684" max="7684" width="19.85546875" style="281" customWidth="1"/>
    <col min="7685" max="7685" width="8.7109375" style="281" customWidth="1"/>
    <col min="7686" max="7686" width="25.5703125" style="281" customWidth="1"/>
    <col min="7687" max="7687" width="12.140625" style="281" customWidth="1"/>
    <col min="7688" max="7692" width="16.42578125" style="281" customWidth="1"/>
    <col min="7693" max="7693" width="18.7109375" style="281" customWidth="1"/>
    <col min="7694" max="7694" width="23.5703125" style="281" customWidth="1"/>
    <col min="7695" max="7695" width="18" style="281" customWidth="1"/>
    <col min="7696" max="7696" width="19.85546875" style="281" customWidth="1"/>
    <col min="7697" max="7697" width="21.5703125" style="281" customWidth="1"/>
    <col min="7698" max="7698" width="22.140625" style="281" customWidth="1"/>
    <col min="7699" max="7700" width="24.140625" style="281" customWidth="1"/>
    <col min="7701" max="7928" width="8.85546875" style="281" customWidth="1"/>
    <col min="7929" max="7936" width="9.140625" style="281"/>
    <col min="7937" max="7937" width="12" style="281" customWidth="1"/>
    <col min="7938" max="7938" width="12.85546875" style="281" customWidth="1"/>
    <col min="7939" max="7939" width="12.140625" style="281" customWidth="1"/>
    <col min="7940" max="7940" width="19.85546875" style="281" customWidth="1"/>
    <col min="7941" max="7941" width="8.7109375" style="281" customWidth="1"/>
    <col min="7942" max="7942" width="25.5703125" style="281" customWidth="1"/>
    <col min="7943" max="7943" width="12.140625" style="281" customWidth="1"/>
    <col min="7944" max="7948" width="16.42578125" style="281" customWidth="1"/>
    <col min="7949" max="7949" width="18.7109375" style="281" customWidth="1"/>
    <col min="7950" max="7950" width="23.5703125" style="281" customWidth="1"/>
    <col min="7951" max="7951" width="18" style="281" customWidth="1"/>
    <col min="7952" max="7952" width="19.85546875" style="281" customWidth="1"/>
    <col min="7953" max="7953" width="21.5703125" style="281" customWidth="1"/>
    <col min="7954" max="7954" width="22.140625" style="281" customWidth="1"/>
    <col min="7955" max="7956" width="24.140625" style="281" customWidth="1"/>
    <col min="7957" max="8184" width="8.85546875" style="281" customWidth="1"/>
    <col min="8185" max="8192" width="9.140625" style="281"/>
    <col min="8193" max="8193" width="12" style="281" customWidth="1"/>
    <col min="8194" max="8194" width="12.85546875" style="281" customWidth="1"/>
    <col min="8195" max="8195" width="12.140625" style="281" customWidth="1"/>
    <col min="8196" max="8196" width="19.85546875" style="281" customWidth="1"/>
    <col min="8197" max="8197" width="8.7109375" style="281" customWidth="1"/>
    <col min="8198" max="8198" width="25.5703125" style="281" customWidth="1"/>
    <col min="8199" max="8199" width="12.140625" style="281" customWidth="1"/>
    <col min="8200" max="8204" width="16.42578125" style="281" customWidth="1"/>
    <col min="8205" max="8205" width="18.7109375" style="281" customWidth="1"/>
    <col min="8206" max="8206" width="23.5703125" style="281" customWidth="1"/>
    <col min="8207" max="8207" width="18" style="281" customWidth="1"/>
    <col min="8208" max="8208" width="19.85546875" style="281" customWidth="1"/>
    <col min="8209" max="8209" width="21.5703125" style="281" customWidth="1"/>
    <col min="8210" max="8210" width="22.140625" style="281" customWidth="1"/>
    <col min="8211" max="8212" width="24.140625" style="281" customWidth="1"/>
    <col min="8213" max="8440" width="8.85546875" style="281" customWidth="1"/>
    <col min="8441" max="8448" width="9.140625" style="281"/>
    <col min="8449" max="8449" width="12" style="281" customWidth="1"/>
    <col min="8450" max="8450" width="12.85546875" style="281" customWidth="1"/>
    <col min="8451" max="8451" width="12.140625" style="281" customWidth="1"/>
    <col min="8452" max="8452" width="19.85546875" style="281" customWidth="1"/>
    <col min="8453" max="8453" width="8.7109375" style="281" customWidth="1"/>
    <col min="8454" max="8454" width="25.5703125" style="281" customWidth="1"/>
    <col min="8455" max="8455" width="12.140625" style="281" customWidth="1"/>
    <col min="8456" max="8460" width="16.42578125" style="281" customWidth="1"/>
    <col min="8461" max="8461" width="18.7109375" style="281" customWidth="1"/>
    <col min="8462" max="8462" width="23.5703125" style="281" customWidth="1"/>
    <col min="8463" max="8463" width="18" style="281" customWidth="1"/>
    <col min="8464" max="8464" width="19.85546875" style="281" customWidth="1"/>
    <col min="8465" max="8465" width="21.5703125" style="281" customWidth="1"/>
    <col min="8466" max="8466" width="22.140625" style="281" customWidth="1"/>
    <col min="8467" max="8468" width="24.140625" style="281" customWidth="1"/>
    <col min="8469" max="8696" width="8.85546875" style="281" customWidth="1"/>
    <col min="8697" max="8704" width="9.140625" style="281"/>
    <col min="8705" max="8705" width="12" style="281" customWidth="1"/>
    <col min="8706" max="8706" width="12.85546875" style="281" customWidth="1"/>
    <col min="8707" max="8707" width="12.140625" style="281" customWidth="1"/>
    <col min="8708" max="8708" width="19.85546875" style="281" customWidth="1"/>
    <col min="8709" max="8709" width="8.7109375" style="281" customWidth="1"/>
    <col min="8710" max="8710" width="25.5703125" style="281" customWidth="1"/>
    <col min="8711" max="8711" width="12.140625" style="281" customWidth="1"/>
    <col min="8712" max="8716" width="16.42578125" style="281" customWidth="1"/>
    <col min="8717" max="8717" width="18.7109375" style="281" customWidth="1"/>
    <col min="8718" max="8718" width="23.5703125" style="281" customWidth="1"/>
    <col min="8719" max="8719" width="18" style="281" customWidth="1"/>
    <col min="8720" max="8720" width="19.85546875" style="281" customWidth="1"/>
    <col min="8721" max="8721" width="21.5703125" style="281" customWidth="1"/>
    <col min="8722" max="8722" width="22.140625" style="281" customWidth="1"/>
    <col min="8723" max="8724" width="24.140625" style="281" customWidth="1"/>
    <col min="8725" max="8952" width="8.85546875" style="281" customWidth="1"/>
    <col min="8953" max="8960" width="9.140625" style="281"/>
    <col min="8961" max="8961" width="12" style="281" customWidth="1"/>
    <col min="8962" max="8962" width="12.85546875" style="281" customWidth="1"/>
    <col min="8963" max="8963" width="12.140625" style="281" customWidth="1"/>
    <col min="8964" max="8964" width="19.85546875" style="281" customWidth="1"/>
    <col min="8965" max="8965" width="8.7109375" style="281" customWidth="1"/>
    <col min="8966" max="8966" width="25.5703125" style="281" customWidth="1"/>
    <col min="8967" max="8967" width="12.140625" style="281" customWidth="1"/>
    <col min="8968" max="8972" width="16.42578125" style="281" customWidth="1"/>
    <col min="8973" max="8973" width="18.7109375" style="281" customWidth="1"/>
    <col min="8974" max="8974" width="23.5703125" style="281" customWidth="1"/>
    <col min="8975" max="8975" width="18" style="281" customWidth="1"/>
    <col min="8976" max="8976" width="19.85546875" style="281" customWidth="1"/>
    <col min="8977" max="8977" width="21.5703125" style="281" customWidth="1"/>
    <col min="8978" max="8978" width="22.140625" style="281" customWidth="1"/>
    <col min="8979" max="8980" width="24.140625" style="281" customWidth="1"/>
    <col min="8981" max="9208" width="8.85546875" style="281" customWidth="1"/>
    <col min="9209" max="9216" width="9.140625" style="281"/>
    <col min="9217" max="9217" width="12" style="281" customWidth="1"/>
    <col min="9218" max="9218" width="12.85546875" style="281" customWidth="1"/>
    <col min="9219" max="9219" width="12.140625" style="281" customWidth="1"/>
    <col min="9220" max="9220" width="19.85546875" style="281" customWidth="1"/>
    <col min="9221" max="9221" width="8.7109375" style="281" customWidth="1"/>
    <col min="9222" max="9222" width="25.5703125" style="281" customWidth="1"/>
    <col min="9223" max="9223" width="12.140625" style="281" customWidth="1"/>
    <col min="9224" max="9228" width="16.42578125" style="281" customWidth="1"/>
    <col min="9229" max="9229" width="18.7109375" style="281" customWidth="1"/>
    <col min="9230" max="9230" width="23.5703125" style="281" customWidth="1"/>
    <col min="9231" max="9231" width="18" style="281" customWidth="1"/>
    <col min="9232" max="9232" width="19.85546875" style="281" customWidth="1"/>
    <col min="9233" max="9233" width="21.5703125" style="281" customWidth="1"/>
    <col min="9234" max="9234" width="22.140625" style="281" customWidth="1"/>
    <col min="9235" max="9236" width="24.140625" style="281" customWidth="1"/>
    <col min="9237" max="9464" width="8.85546875" style="281" customWidth="1"/>
    <col min="9465" max="9472" width="9.140625" style="281"/>
    <col min="9473" max="9473" width="12" style="281" customWidth="1"/>
    <col min="9474" max="9474" width="12.85546875" style="281" customWidth="1"/>
    <col min="9475" max="9475" width="12.140625" style="281" customWidth="1"/>
    <col min="9476" max="9476" width="19.85546875" style="281" customWidth="1"/>
    <col min="9477" max="9477" width="8.7109375" style="281" customWidth="1"/>
    <col min="9478" max="9478" width="25.5703125" style="281" customWidth="1"/>
    <col min="9479" max="9479" width="12.140625" style="281" customWidth="1"/>
    <col min="9480" max="9484" width="16.42578125" style="281" customWidth="1"/>
    <col min="9485" max="9485" width="18.7109375" style="281" customWidth="1"/>
    <col min="9486" max="9486" width="23.5703125" style="281" customWidth="1"/>
    <col min="9487" max="9487" width="18" style="281" customWidth="1"/>
    <col min="9488" max="9488" width="19.85546875" style="281" customWidth="1"/>
    <col min="9489" max="9489" width="21.5703125" style="281" customWidth="1"/>
    <col min="9490" max="9490" width="22.140625" style="281" customWidth="1"/>
    <col min="9491" max="9492" width="24.140625" style="281" customWidth="1"/>
    <col min="9493" max="9720" width="8.85546875" style="281" customWidth="1"/>
    <col min="9721" max="9728" width="9.140625" style="281"/>
    <col min="9729" max="9729" width="12" style="281" customWidth="1"/>
    <col min="9730" max="9730" width="12.85546875" style="281" customWidth="1"/>
    <col min="9731" max="9731" width="12.140625" style="281" customWidth="1"/>
    <col min="9732" max="9732" width="19.85546875" style="281" customWidth="1"/>
    <col min="9733" max="9733" width="8.7109375" style="281" customWidth="1"/>
    <col min="9734" max="9734" width="25.5703125" style="281" customWidth="1"/>
    <col min="9735" max="9735" width="12.140625" style="281" customWidth="1"/>
    <col min="9736" max="9740" width="16.42578125" style="281" customWidth="1"/>
    <col min="9741" max="9741" width="18.7109375" style="281" customWidth="1"/>
    <col min="9742" max="9742" width="23.5703125" style="281" customWidth="1"/>
    <col min="9743" max="9743" width="18" style="281" customWidth="1"/>
    <col min="9744" max="9744" width="19.85546875" style="281" customWidth="1"/>
    <col min="9745" max="9745" width="21.5703125" style="281" customWidth="1"/>
    <col min="9746" max="9746" width="22.140625" style="281" customWidth="1"/>
    <col min="9747" max="9748" width="24.140625" style="281" customWidth="1"/>
    <col min="9749" max="9976" width="8.85546875" style="281" customWidth="1"/>
    <col min="9977" max="9984" width="9.140625" style="281"/>
    <col min="9985" max="9985" width="12" style="281" customWidth="1"/>
    <col min="9986" max="9986" width="12.85546875" style="281" customWidth="1"/>
    <col min="9987" max="9987" width="12.140625" style="281" customWidth="1"/>
    <col min="9988" max="9988" width="19.85546875" style="281" customWidth="1"/>
    <col min="9989" max="9989" width="8.7109375" style="281" customWidth="1"/>
    <col min="9990" max="9990" width="25.5703125" style="281" customWidth="1"/>
    <col min="9991" max="9991" width="12.140625" style="281" customWidth="1"/>
    <col min="9992" max="9996" width="16.42578125" style="281" customWidth="1"/>
    <col min="9997" max="9997" width="18.7109375" style="281" customWidth="1"/>
    <col min="9998" max="9998" width="23.5703125" style="281" customWidth="1"/>
    <col min="9999" max="9999" width="18" style="281" customWidth="1"/>
    <col min="10000" max="10000" width="19.85546875" style="281" customWidth="1"/>
    <col min="10001" max="10001" width="21.5703125" style="281" customWidth="1"/>
    <col min="10002" max="10002" width="22.140625" style="281" customWidth="1"/>
    <col min="10003" max="10004" width="24.140625" style="281" customWidth="1"/>
    <col min="10005" max="10232" width="8.85546875" style="281" customWidth="1"/>
    <col min="10233" max="10240" width="9.140625" style="281"/>
    <col min="10241" max="10241" width="12" style="281" customWidth="1"/>
    <col min="10242" max="10242" width="12.85546875" style="281" customWidth="1"/>
    <col min="10243" max="10243" width="12.140625" style="281" customWidth="1"/>
    <col min="10244" max="10244" width="19.85546875" style="281" customWidth="1"/>
    <col min="10245" max="10245" width="8.7109375" style="281" customWidth="1"/>
    <col min="10246" max="10246" width="25.5703125" style="281" customWidth="1"/>
    <col min="10247" max="10247" width="12.140625" style="281" customWidth="1"/>
    <col min="10248" max="10252" width="16.42578125" style="281" customWidth="1"/>
    <col min="10253" max="10253" width="18.7109375" style="281" customWidth="1"/>
    <col min="10254" max="10254" width="23.5703125" style="281" customWidth="1"/>
    <col min="10255" max="10255" width="18" style="281" customWidth="1"/>
    <col min="10256" max="10256" width="19.85546875" style="281" customWidth="1"/>
    <col min="10257" max="10257" width="21.5703125" style="281" customWidth="1"/>
    <col min="10258" max="10258" width="22.140625" style="281" customWidth="1"/>
    <col min="10259" max="10260" width="24.140625" style="281" customWidth="1"/>
    <col min="10261" max="10488" width="8.85546875" style="281" customWidth="1"/>
    <col min="10489" max="10496" width="9.140625" style="281"/>
    <col min="10497" max="10497" width="12" style="281" customWidth="1"/>
    <col min="10498" max="10498" width="12.85546875" style="281" customWidth="1"/>
    <col min="10499" max="10499" width="12.140625" style="281" customWidth="1"/>
    <col min="10500" max="10500" width="19.85546875" style="281" customWidth="1"/>
    <col min="10501" max="10501" width="8.7109375" style="281" customWidth="1"/>
    <col min="10502" max="10502" width="25.5703125" style="281" customWidth="1"/>
    <col min="10503" max="10503" width="12.140625" style="281" customWidth="1"/>
    <col min="10504" max="10508" width="16.42578125" style="281" customWidth="1"/>
    <col min="10509" max="10509" width="18.7109375" style="281" customWidth="1"/>
    <col min="10510" max="10510" width="23.5703125" style="281" customWidth="1"/>
    <col min="10511" max="10511" width="18" style="281" customWidth="1"/>
    <col min="10512" max="10512" width="19.85546875" style="281" customWidth="1"/>
    <col min="10513" max="10513" width="21.5703125" style="281" customWidth="1"/>
    <col min="10514" max="10514" width="22.140625" style="281" customWidth="1"/>
    <col min="10515" max="10516" width="24.140625" style="281" customWidth="1"/>
    <col min="10517" max="10744" width="8.85546875" style="281" customWidth="1"/>
    <col min="10745" max="10752" width="9.140625" style="281"/>
    <col min="10753" max="10753" width="12" style="281" customWidth="1"/>
    <col min="10754" max="10754" width="12.85546875" style="281" customWidth="1"/>
    <col min="10755" max="10755" width="12.140625" style="281" customWidth="1"/>
    <col min="10756" max="10756" width="19.85546875" style="281" customWidth="1"/>
    <col min="10757" max="10757" width="8.7109375" style="281" customWidth="1"/>
    <col min="10758" max="10758" width="25.5703125" style="281" customWidth="1"/>
    <col min="10759" max="10759" width="12.140625" style="281" customWidth="1"/>
    <col min="10760" max="10764" width="16.42578125" style="281" customWidth="1"/>
    <col min="10765" max="10765" width="18.7109375" style="281" customWidth="1"/>
    <col min="10766" max="10766" width="23.5703125" style="281" customWidth="1"/>
    <col min="10767" max="10767" width="18" style="281" customWidth="1"/>
    <col min="10768" max="10768" width="19.85546875" style="281" customWidth="1"/>
    <col min="10769" max="10769" width="21.5703125" style="281" customWidth="1"/>
    <col min="10770" max="10770" width="22.140625" style="281" customWidth="1"/>
    <col min="10771" max="10772" width="24.140625" style="281" customWidth="1"/>
    <col min="10773" max="11000" width="8.85546875" style="281" customWidth="1"/>
    <col min="11001" max="11008" width="9.140625" style="281"/>
    <col min="11009" max="11009" width="12" style="281" customWidth="1"/>
    <col min="11010" max="11010" width="12.85546875" style="281" customWidth="1"/>
    <col min="11011" max="11011" width="12.140625" style="281" customWidth="1"/>
    <col min="11012" max="11012" width="19.85546875" style="281" customWidth="1"/>
    <col min="11013" max="11013" width="8.7109375" style="281" customWidth="1"/>
    <col min="11014" max="11014" width="25.5703125" style="281" customWidth="1"/>
    <col min="11015" max="11015" width="12.140625" style="281" customWidth="1"/>
    <col min="11016" max="11020" width="16.42578125" style="281" customWidth="1"/>
    <col min="11021" max="11021" width="18.7109375" style="281" customWidth="1"/>
    <col min="11022" max="11022" width="23.5703125" style="281" customWidth="1"/>
    <col min="11023" max="11023" width="18" style="281" customWidth="1"/>
    <col min="11024" max="11024" width="19.85546875" style="281" customWidth="1"/>
    <col min="11025" max="11025" width="21.5703125" style="281" customWidth="1"/>
    <col min="11026" max="11026" width="22.140625" style="281" customWidth="1"/>
    <col min="11027" max="11028" width="24.140625" style="281" customWidth="1"/>
    <col min="11029" max="11256" width="8.85546875" style="281" customWidth="1"/>
    <col min="11257" max="11264" width="9.140625" style="281"/>
    <col min="11265" max="11265" width="12" style="281" customWidth="1"/>
    <col min="11266" max="11266" width="12.85546875" style="281" customWidth="1"/>
    <col min="11267" max="11267" width="12.140625" style="281" customWidth="1"/>
    <col min="11268" max="11268" width="19.85546875" style="281" customWidth="1"/>
    <col min="11269" max="11269" width="8.7109375" style="281" customWidth="1"/>
    <col min="11270" max="11270" width="25.5703125" style="281" customWidth="1"/>
    <col min="11271" max="11271" width="12.140625" style="281" customWidth="1"/>
    <col min="11272" max="11276" width="16.42578125" style="281" customWidth="1"/>
    <col min="11277" max="11277" width="18.7109375" style="281" customWidth="1"/>
    <col min="11278" max="11278" width="23.5703125" style="281" customWidth="1"/>
    <col min="11279" max="11279" width="18" style="281" customWidth="1"/>
    <col min="11280" max="11280" width="19.85546875" style="281" customWidth="1"/>
    <col min="11281" max="11281" width="21.5703125" style="281" customWidth="1"/>
    <col min="11282" max="11282" width="22.140625" style="281" customWidth="1"/>
    <col min="11283" max="11284" width="24.140625" style="281" customWidth="1"/>
    <col min="11285" max="11512" width="8.85546875" style="281" customWidth="1"/>
    <col min="11513" max="11520" width="9.140625" style="281"/>
    <col min="11521" max="11521" width="12" style="281" customWidth="1"/>
    <col min="11522" max="11522" width="12.85546875" style="281" customWidth="1"/>
    <col min="11523" max="11523" width="12.140625" style="281" customWidth="1"/>
    <col min="11524" max="11524" width="19.85546875" style="281" customWidth="1"/>
    <col min="11525" max="11525" width="8.7109375" style="281" customWidth="1"/>
    <col min="11526" max="11526" width="25.5703125" style="281" customWidth="1"/>
    <col min="11527" max="11527" width="12.140625" style="281" customWidth="1"/>
    <col min="11528" max="11532" width="16.42578125" style="281" customWidth="1"/>
    <col min="11533" max="11533" width="18.7109375" style="281" customWidth="1"/>
    <col min="11534" max="11534" width="23.5703125" style="281" customWidth="1"/>
    <col min="11535" max="11535" width="18" style="281" customWidth="1"/>
    <col min="11536" max="11536" width="19.85546875" style="281" customWidth="1"/>
    <col min="11537" max="11537" width="21.5703125" style="281" customWidth="1"/>
    <col min="11538" max="11538" width="22.140625" style="281" customWidth="1"/>
    <col min="11539" max="11540" width="24.140625" style="281" customWidth="1"/>
    <col min="11541" max="11768" width="8.85546875" style="281" customWidth="1"/>
    <col min="11769" max="11776" width="9.140625" style="281"/>
    <col min="11777" max="11777" width="12" style="281" customWidth="1"/>
    <col min="11778" max="11778" width="12.85546875" style="281" customWidth="1"/>
    <col min="11779" max="11779" width="12.140625" style="281" customWidth="1"/>
    <col min="11780" max="11780" width="19.85546875" style="281" customWidth="1"/>
    <col min="11781" max="11781" width="8.7109375" style="281" customWidth="1"/>
    <col min="11782" max="11782" width="25.5703125" style="281" customWidth="1"/>
    <col min="11783" max="11783" width="12.140625" style="281" customWidth="1"/>
    <col min="11784" max="11788" width="16.42578125" style="281" customWidth="1"/>
    <col min="11789" max="11789" width="18.7109375" style="281" customWidth="1"/>
    <col min="11790" max="11790" width="23.5703125" style="281" customWidth="1"/>
    <col min="11791" max="11791" width="18" style="281" customWidth="1"/>
    <col min="11792" max="11792" width="19.85546875" style="281" customWidth="1"/>
    <col min="11793" max="11793" width="21.5703125" style="281" customWidth="1"/>
    <col min="11794" max="11794" width="22.140625" style="281" customWidth="1"/>
    <col min="11795" max="11796" width="24.140625" style="281" customWidth="1"/>
    <col min="11797" max="12024" width="8.85546875" style="281" customWidth="1"/>
    <col min="12025" max="12032" width="9.140625" style="281"/>
    <col min="12033" max="12033" width="12" style="281" customWidth="1"/>
    <col min="12034" max="12034" width="12.85546875" style="281" customWidth="1"/>
    <col min="12035" max="12035" width="12.140625" style="281" customWidth="1"/>
    <col min="12036" max="12036" width="19.85546875" style="281" customWidth="1"/>
    <col min="12037" max="12037" width="8.7109375" style="281" customWidth="1"/>
    <col min="12038" max="12038" width="25.5703125" style="281" customWidth="1"/>
    <col min="12039" max="12039" width="12.140625" style="281" customWidth="1"/>
    <col min="12040" max="12044" width="16.42578125" style="281" customWidth="1"/>
    <col min="12045" max="12045" width="18.7109375" style="281" customWidth="1"/>
    <col min="12046" max="12046" width="23.5703125" style="281" customWidth="1"/>
    <col min="12047" max="12047" width="18" style="281" customWidth="1"/>
    <col min="12048" max="12048" width="19.85546875" style="281" customWidth="1"/>
    <col min="12049" max="12049" width="21.5703125" style="281" customWidth="1"/>
    <col min="12050" max="12050" width="22.140625" style="281" customWidth="1"/>
    <col min="12051" max="12052" width="24.140625" style="281" customWidth="1"/>
    <col min="12053" max="12280" width="8.85546875" style="281" customWidth="1"/>
    <col min="12281" max="12288" width="9.140625" style="281"/>
    <col min="12289" max="12289" width="12" style="281" customWidth="1"/>
    <col min="12290" max="12290" width="12.85546875" style="281" customWidth="1"/>
    <col min="12291" max="12291" width="12.140625" style="281" customWidth="1"/>
    <col min="12292" max="12292" width="19.85546875" style="281" customWidth="1"/>
    <col min="12293" max="12293" width="8.7109375" style="281" customWidth="1"/>
    <col min="12294" max="12294" width="25.5703125" style="281" customWidth="1"/>
    <col min="12295" max="12295" width="12.140625" style="281" customWidth="1"/>
    <col min="12296" max="12300" width="16.42578125" style="281" customWidth="1"/>
    <col min="12301" max="12301" width="18.7109375" style="281" customWidth="1"/>
    <col min="12302" max="12302" width="23.5703125" style="281" customWidth="1"/>
    <col min="12303" max="12303" width="18" style="281" customWidth="1"/>
    <col min="12304" max="12304" width="19.85546875" style="281" customWidth="1"/>
    <col min="12305" max="12305" width="21.5703125" style="281" customWidth="1"/>
    <col min="12306" max="12306" width="22.140625" style="281" customWidth="1"/>
    <col min="12307" max="12308" width="24.140625" style="281" customWidth="1"/>
    <col min="12309" max="12536" width="8.85546875" style="281" customWidth="1"/>
    <col min="12537" max="12544" width="9.140625" style="281"/>
    <col min="12545" max="12545" width="12" style="281" customWidth="1"/>
    <col min="12546" max="12546" width="12.85546875" style="281" customWidth="1"/>
    <col min="12547" max="12547" width="12.140625" style="281" customWidth="1"/>
    <col min="12548" max="12548" width="19.85546875" style="281" customWidth="1"/>
    <col min="12549" max="12549" width="8.7109375" style="281" customWidth="1"/>
    <col min="12550" max="12550" width="25.5703125" style="281" customWidth="1"/>
    <col min="12551" max="12551" width="12.140625" style="281" customWidth="1"/>
    <col min="12552" max="12556" width="16.42578125" style="281" customWidth="1"/>
    <col min="12557" max="12557" width="18.7109375" style="281" customWidth="1"/>
    <col min="12558" max="12558" width="23.5703125" style="281" customWidth="1"/>
    <col min="12559" max="12559" width="18" style="281" customWidth="1"/>
    <col min="12560" max="12560" width="19.85546875" style="281" customWidth="1"/>
    <col min="12561" max="12561" width="21.5703125" style="281" customWidth="1"/>
    <col min="12562" max="12562" width="22.140625" style="281" customWidth="1"/>
    <col min="12563" max="12564" width="24.140625" style="281" customWidth="1"/>
    <col min="12565" max="12792" width="8.85546875" style="281" customWidth="1"/>
    <col min="12793" max="12800" width="9.140625" style="281"/>
    <col min="12801" max="12801" width="12" style="281" customWidth="1"/>
    <col min="12802" max="12802" width="12.85546875" style="281" customWidth="1"/>
    <col min="12803" max="12803" width="12.140625" style="281" customWidth="1"/>
    <col min="12804" max="12804" width="19.85546875" style="281" customWidth="1"/>
    <col min="12805" max="12805" width="8.7109375" style="281" customWidth="1"/>
    <col min="12806" max="12806" width="25.5703125" style="281" customWidth="1"/>
    <col min="12807" max="12807" width="12.140625" style="281" customWidth="1"/>
    <col min="12808" max="12812" width="16.42578125" style="281" customWidth="1"/>
    <col min="12813" max="12813" width="18.7109375" style="281" customWidth="1"/>
    <col min="12814" max="12814" width="23.5703125" style="281" customWidth="1"/>
    <col min="12815" max="12815" width="18" style="281" customWidth="1"/>
    <col min="12816" max="12816" width="19.85546875" style="281" customWidth="1"/>
    <col min="12817" max="12817" width="21.5703125" style="281" customWidth="1"/>
    <col min="12818" max="12818" width="22.140625" style="281" customWidth="1"/>
    <col min="12819" max="12820" width="24.140625" style="281" customWidth="1"/>
    <col min="12821" max="13048" width="8.85546875" style="281" customWidth="1"/>
    <col min="13049" max="13056" width="9.140625" style="281"/>
    <col min="13057" max="13057" width="12" style="281" customWidth="1"/>
    <col min="13058" max="13058" width="12.85546875" style="281" customWidth="1"/>
    <col min="13059" max="13059" width="12.140625" style="281" customWidth="1"/>
    <col min="13060" max="13060" width="19.85546875" style="281" customWidth="1"/>
    <col min="13061" max="13061" width="8.7109375" style="281" customWidth="1"/>
    <col min="13062" max="13062" width="25.5703125" style="281" customWidth="1"/>
    <col min="13063" max="13063" width="12.140625" style="281" customWidth="1"/>
    <col min="13064" max="13068" width="16.42578125" style="281" customWidth="1"/>
    <col min="13069" max="13069" width="18.7109375" style="281" customWidth="1"/>
    <col min="13070" max="13070" width="23.5703125" style="281" customWidth="1"/>
    <col min="13071" max="13071" width="18" style="281" customWidth="1"/>
    <col min="13072" max="13072" width="19.85546875" style="281" customWidth="1"/>
    <col min="13073" max="13073" width="21.5703125" style="281" customWidth="1"/>
    <col min="13074" max="13074" width="22.140625" style="281" customWidth="1"/>
    <col min="13075" max="13076" width="24.140625" style="281" customWidth="1"/>
    <col min="13077" max="13304" width="8.85546875" style="281" customWidth="1"/>
    <col min="13305" max="13312" width="9.140625" style="281"/>
    <col min="13313" max="13313" width="12" style="281" customWidth="1"/>
    <col min="13314" max="13314" width="12.85546875" style="281" customWidth="1"/>
    <col min="13315" max="13315" width="12.140625" style="281" customWidth="1"/>
    <col min="13316" max="13316" width="19.85546875" style="281" customWidth="1"/>
    <col min="13317" max="13317" width="8.7109375" style="281" customWidth="1"/>
    <col min="13318" max="13318" width="25.5703125" style="281" customWidth="1"/>
    <col min="13319" max="13319" width="12.140625" style="281" customWidth="1"/>
    <col min="13320" max="13324" width="16.42578125" style="281" customWidth="1"/>
    <col min="13325" max="13325" width="18.7109375" style="281" customWidth="1"/>
    <col min="13326" max="13326" width="23.5703125" style="281" customWidth="1"/>
    <col min="13327" max="13327" width="18" style="281" customWidth="1"/>
    <col min="13328" max="13328" width="19.85546875" style="281" customWidth="1"/>
    <col min="13329" max="13329" width="21.5703125" style="281" customWidth="1"/>
    <col min="13330" max="13330" width="22.140625" style="281" customWidth="1"/>
    <col min="13331" max="13332" width="24.140625" style="281" customWidth="1"/>
    <col min="13333" max="13560" width="8.85546875" style="281" customWidth="1"/>
    <col min="13561" max="13568" width="9.140625" style="281"/>
    <col min="13569" max="13569" width="12" style="281" customWidth="1"/>
    <col min="13570" max="13570" width="12.85546875" style="281" customWidth="1"/>
    <col min="13571" max="13571" width="12.140625" style="281" customWidth="1"/>
    <col min="13572" max="13572" width="19.85546875" style="281" customWidth="1"/>
    <col min="13573" max="13573" width="8.7109375" style="281" customWidth="1"/>
    <col min="13574" max="13574" width="25.5703125" style="281" customWidth="1"/>
    <col min="13575" max="13575" width="12.140625" style="281" customWidth="1"/>
    <col min="13576" max="13580" width="16.42578125" style="281" customWidth="1"/>
    <col min="13581" max="13581" width="18.7109375" style="281" customWidth="1"/>
    <col min="13582" max="13582" width="23.5703125" style="281" customWidth="1"/>
    <col min="13583" max="13583" width="18" style="281" customWidth="1"/>
    <col min="13584" max="13584" width="19.85546875" style="281" customWidth="1"/>
    <col min="13585" max="13585" width="21.5703125" style="281" customWidth="1"/>
    <col min="13586" max="13586" width="22.140625" style="281" customWidth="1"/>
    <col min="13587" max="13588" width="24.140625" style="281" customWidth="1"/>
    <col min="13589" max="13816" width="8.85546875" style="281" customWidth="1"/>
    <col min="13817" max="13824" width="9.140625" style="281"/>
    <col min="13825" max="13825" width="12" style="281" customWidth="1"/>
    <col min="13826" max="13826" width="12.85546875" style="281" customWidth="1"/>
    <col min="13827" max="13827" width="12.140625" style="281" customWidth="1"/>
    <col min="13828" max="13828" width="19.85546875" style="281" customWidth="1"/>
    <col min="13829" max="13829" width="8.7109375" style="281" customWidth="1"/>
    <col min="13830" max="13830" width="25.5703125" style="281" customWidth="1"/>
    <col min="13831" max="13831" width="12.140625" style="281" customWidth="1"/>
    <col min="13832" max="13836" width="16.42578125" style="281" customWidth="1"/>
    <col min="13837" max="13837" width="18.7109375" style="281" customWidth="1"/>
    <col min="13838" max="13838" width="23.5703125" style="281" customWidth="1"/>
    <col min="13839" max="13839" width="18" style="281" customWidth="1"/>
    <col min="13840" max="13840" width="19.85546875" style="281" customWidth="1"/>
    <col min="13841" max="13841" width="21.5703125" style="281" customWidth="1"/>
    <col min="13842" max="13842" width="22.140625" style="281" customWidth="1"/>
    <col min="13843" max="13844" width="24.140625" style="281" customWidth="1"/>
    <col min="13845" max="14072" width="8.85546875" style="281" customWidth="1"/>
    <col min="14073" max="14080" width="9.140625" style="281"/>
    <col min="14081" max="14081" width="12" style="281" customWidth="1"/>
    <col min="14082" max="14082" width="12.85546875" style="281" customWidth="1"/>
    <col min="14083" max="14083" width="12.140625" style="281" customWidth="1"/>
    <col min="14084" max="14084" width="19.85546875" style="281" customWidth="1"/>
    <col min="14085" max="14085" width="8.7109375" style="281" customWidth="1"/>
    <col min="14086" max="14086" width="25.5703125" style="281" customWidth="1"/>
    <col min="14087" max="14087" width="12.140625" style="281" customWidth="1"/>
    <col min="14088" max="14092" width="16.42578125" style="281" customWidth="1"/>
    <col min="14093" max="14093" width="18.7109375" style="281" customWidth="1"/>
    <col min="14094" max="14094" width="23.5703125" style="281" customWidth="1"/>
    <col min="14095" max="14095" width="18" style="281" customWidth="1"/>
    <col min="14096" max="14096" width="19.85546875" style="281" customWidth="1"/>
    <col min="14097" max="14097" width="21.5703125" style="281" customWidth="1"/>
    <col min="14098" max="14098" width="22.140625" style="281" customWidth="1"/>
    <col min="14099" max="14100" width="24.140625" style="281" customWidth="1"/>
    <col min="14101" max="14328" width="8.85546875" style="281" customWidth="1"/>
    <col min="14329" max="14336" width="9.140625" style="281"/>
    <col min="14337" max="14337" width="12" style="281" customWidth="1"/>
    <col min="14338" max="14338" width="12.85546875" style="281" customWidth="1"/>
    <col min="14339" max="14339" width="12.140625" style="281" customWidth="1"/>
    <col min="14340" max="14340" width="19.85546875" style="281" customWidth="1"/>
    <col min="14341" max="14341" width="8.7109375" style="281" customWidth="1"/>
    <col min="14342" max="14342" width="25.5703125" style="281" customWidth="1"/>
    <col min="14343" max="14343" width="12.140625" style="281" customWidth="1"/>
    <col min="14344" max="14348" width="16.42578125" style="281" customWidth="1"/>
    <col min="14349" max="14349" width="18.7109375" style="281" customWidth="1"/>
    <col min="14350" max="14350" width="23.5703125" style="281" customWidth="1"/>
    <col min="14351" max="14351" width="18" style="281" customWidth="1"/>
    <col min="14352" max="14352" width="19.85546875" style="281" customWidth="1"/>
    <col min="14353" max="14353" width="21.5703125" style="281" customWidth="1"/>
    <col min="14354" max="14354" width="22.140625" style="281" customWidth="1"/>
    <col min="14355" max="14356" width="24.140625" style="281" customWidth="1"/>
    <col min="14357" max="14584" width="8.85546875" style="281" customWidth="1"/>
    <col min="14585" max="14592" width="9.140625" style="281"/>
    <col min="14593" max="14593" width="12" style="281" customWidth="1"/>
    <col min="14594" max="14594" width="12.85546875" style="281" customWidth="1"/>
    <col min="14595" max="14595" width="12.140625" style="281" customWidth="1"/>
    <col min="14596" max="14596" width="19.85546875" style="281" customWidth="1"/>
    <col min="14597" max="14597" width="8.7109375" style="281" customWidth="1"/>
    <col min="14598" max="14598" width="25.5703125" style="281" customWidth="1"/>
    <col min="14599" max="14599" width="12.140625" style="281" customWidth="1"/>
    <col min="14600" max="14604" width="16.42578125" style="281" customWidth="1"/>
    <col min="14605" max="14605" width="18.7109375" style="281" customWidth="1"/>
    <col min="14606" max="14606" width="23.5703125" style="281" customWidth="1"/>
    <col min="14607" max="14607" width="18" style="281" customWidth="1"/>
    <col min="14608" max="14608" width="19.85546875" style="281" customWidth="1"/>
    <col min="14609" max="14609" width="21.5703125" style="281" customWidth="1"/>
    <col min="14610" max="14610" width="22.140625" style="281" customWidth="1"/>
    <col min="14611" max="14612" width="24.140625" style="281" customWidth="1"/>
    <col min="14613" max="14840" width="8.85546875" style="281" customWidth="1"/>
    <col min="14841" max="14848" width="9.140625" style="281"/>
    <col min="14849" max="14849" width="12" style="281" customWidth="1"/>
    <col min="14850" max="14850" width="12.85546875" style="281" customWidth="1"/>
    <col min="14851" max="14851" width="12.140625" style="281" customWidth="1"/>
    <col min="14852" max="14852" width="19.85546875" style="281" customWidth="1"/>
    <col min="14853" max="14853" width="8.7109375" style="281" customWidth="1"/>
    <col min="14854" max="14854" width="25.5703125" style="281" customWidth="1"/>
    <col min="14855" max="14855" width="12.140625" style="281" customWidth="1"/>
    <col min="14856" max="14860" width="16.42578125" style="281" customWidth="1"/>
    <col min="14861" max="14861" width="18.7109375" style="281" customWidth="1"/>
    <col min="14862" max="14862" width="23.5703125" style="281" customWidth="1"/>
    <col min="14863" max="14863" width="18" style="281" customWidth="1"/>
    <col min="14864" max="14864" width="19.85546875" style="281" customWidth="1"/>
    <col min="14865" max="14865" width="21.5703125" style="281" customWidth="1"/>
    <col min="14866" max="14866" width="22.140625" style="281" customWidth="1"/>
    <col min="14867" max="14868" width="24.140625" style="281" customWidth="1"/>
    <col min="14869" max="15096" width="8.85546875" style="281" customWidth="1"/>
    <col min="15097" max="15104" width="9.140625" style="281"/>
    <col min="15105" max="15105" width="12" style="281" customWidth="1"/>
    <col min="15106" max="15106" width="12.85546875" style="281" customWidth="1"/>
    <col min="15107" max="15107" width="12.140625" style="281" customWidth="1"/>
    <col min="15108" max="15108" width="19.85546875" style="281" customWidth="1"/>
    <col min="15109" max="15109" width="8.7109375" style="281" customWidth="1"/>
    <col min="15110" max="15110" width="25.5703125" style="281" customWidth="1"/>
    <col min="15111" max="15111" width="12.140625" style="281" customWidth="1"/>
    <col min="15112" max="15116" width="16.42578125" style="281" customWidth="1"/>
    <col min="15117" max="15117" width="18.7109375" style="281" customWidth="1"/>
    <col min="15118" max="15118" width="23.5703125" style="281" customWidth="1"/>
    <col min="15119" max="15119" width="18" style="281" customWidth="1"/>
    <col min="15120" max="15120" width="19.85546875" style="281" customWidth="1"/>
    <col min="15121" max="15121" width="21.5703125" style="281" customWidth="1"/>
    <col min="15122" max="15122" width="22.140625" style="281" customWidth="1"/>
    <col min="15123" max="15124" width="24.140625" style="281" customWidth="1"/>
    <col min="15125" max="15352" width="8.85546875" style="281" customWidth="1"/>
    <col min="15353" max="15360" width="9.140625" style="281"/>
    <col min="15361" max="15361" width="12" style="281" customWidth="1"/>
    <col min="15362" max="15362" width="12.85546875" style="281" customWidth="1"/>
    <col min="15363" max="15363" width="12.140625" style="281" customWidth="1"/>
    <col min="15364" max="15364" width="19.85546875" style="281" customWidth="1"/>
    <col min="15365" max="15365" width="8.7109375" style="281" customWidth="1"/>
    <col min="15366" max="15366" width="25.5703125" style="281" customWidth="1"/>
    <col min="15367" max="15367" width="12.140625" style="281" customWidth="1"/>
    <col min="15368" max="15372" width="16.42578125" style="281" customWidth="1"/>
    <col min="15373" max="15373" width="18.7109375" style="281" customWidth="1"/>
    <col min="15374" max="15374" width="23.5703125" style="281" customWidth="1"/>
    <col min="15375" max="15375" width="18" style="281" customWidth="1"/>
    <col min="15376" max="15376" width="19.85546875" style="281" customWidth="1"/>
    <col min="15377" max="15377" width="21.5703125" style="281" customWidth="1"/>
    <col min="15378" max="15378" width="22.140625" style="281" customWidth="1"/>
    <col min="15379" max="15380" width="24.140625" style="281" customWidth="1"/>
    <col min="15381" max="15608" width="8.85546875" style="281" customWidth="1"/>
    <col min="15609" max="15616" width="9.140625" style="281"/>
    <col min="15617" max="15617" width="12" style="281" customWidth="1"/>
    <col min="15618" max="15618" width="12.85546875" style="281" customWidth="1"/>
    <col min="15619" max="15619" width="12.140625" style="281" customWidth="1"/>
    <col min="15620" max="15620" width="19.85546875" style="281" customWidth="1"/>
    <col min="15621" max="15621" width="8.7109375" style="281" customWidth="1"/>
    <col min="15622" max="15622" width="25.5703125" style="281" customWidth="1"/>
    <col min="15623" max="15623" width="12.140625" style="281" customWidth="1"/>
    <col min="15624" max="15628" width="16.42578125" style="281" customWidth="1"/>
    <col min="15629" max="15629" width="18.7109375" style="281" customWidth="1"/>
    <col min="15630" max="15630" width="23.5703125" style="281" customWidth="1"/>
    <col min="15631" max="15631" width="18" style="281" customWidth="1"/>
    <col min="15632" max="15632" width="19.85546875" style="281" customWidth="1"/>
    <col min="15633" max="15633" width="21.5703125" style="281" customWidth="1"/>
    <col min="15634" max="15634" width="22.140625" style="281" customWidth="1"/>
    <col min="15635" max="15636" width="24.140625" style="281" customWidth="1"/>
    <col min="15637" max="15864" width="8.85546875" style="281" customWidth="1"/>
    <col min="15865" max="15872" width="9.140625" style="281"/>
    <col min="15873" max="15873" width="12" style="281" customWidth="1"/>
    <col min="15874" max="15874" width="12.85546875" style="281" customWidth="1"/>
    <col min="15875" max="15875" width="12.140625" style="281" customWidth="1"/>
    <col min="15876" max="15876" width="19.85546875" style="281" customWidth="1"/>
    <col min="15877" max="15877" width="8.7109375" style="281" customWidth="1"/>
    <col min="15878" max="15878" width="25.5703125" style="281" customWidth="1"/>
    <col min="15879" max="15879" width="12.140625" style="281" customWidth="1"/>
    <col min="15880" max="15884" width="16.42578125" style="281" customWidth="1"/>
    <col min="15885" max="15885" width="18.7109375" style="281" customWidth="1"/>
    <col min="15886" max="15886" width="23.5703125" style="281" customWidth="1"/>
    <col min="15887" max="15887" width="18" style="281" customWidth="1"/>
    <col min="15888" max="15888" width="19.85546875" style="281" customWidth="1"/>
    <col min="15889" max="15889" width="21.5703125" style="281" customWidth="1"/>
    <col min="15890" max="15890" width="22.140625" style="281" customWidth="1"/>
    <col min="15891" max="15892" width="24.140625" style="281" customWidth="1"/>
    <col min="15893" max="16120" width="8.85546875" style="281" customWidth="1"/>
    <col min="16121" max="16128" width="9.140625" style="281"/>
    <col min="16129" max="16129" width="12" style="281" customWidth="1"/>
    <col min="16130" max="16130" width="12.85546875" style="281" customWidth="1"/>
    <col min="16131" max="16131" width="12.140625" style="281" customWidth="1"/>
    <col min="16132" max="16132" width="19.85546875" style="281" customWidth="1"/>
    <col min="16133" max="16133" width="8.7109375" style="281" customWidth="1"/>
    <col min="16134" max="16134" width="25.5703125" style="281" customWidth="1"/>
    <col min="16135" max="16135" width="12.140625" style="281" customWidth="1"/>
    <col min="16136" max="16140" width="16.42578125" style="281" customWidth="1"/>
    <col min="16141" max="16141" width="18.7109375" style="281" customWidth="1"/>
    <col min="16142" max="16142" width="23.5703125" style="281" customWidth="1"/>
    <col min="16143" max="16143" width="18" style="281" customWidth="1"/>
    <col min="16144" max="16144" width="19.85546875" style="281" customWidth="1"/>
    <col min="16145" max="16145" width="21.5703125" style="281" customWidth="1"/>
    <col min="16146" max="16146" width="22.140625" style="281" customWidth="1"/>
    <col min="16147" max="16148" width="24.140625" style="281" customWidth="1"/>
    <col min="16149" max="16376" width="8.85546875" style="281" customWidth="1"/>
    <col min="16377" max="16384" width="9.140625" style="281"/>
  </cols>
  <sheetData>
    <row r="1" spans="1:248" s="244" customFormat="1" ht="15.75">
      <c r="A1" s="768" t="s">
        <v>171</v>
      </c>
      <c r="B1" s="768"/>
      <c r="C1" s="768"/>
      <c r="D1" s="768"/>
      <c r="E1" s="768"/>
      <c r="F1" s="768"/>
      <c r="G1" s="768"/>
      <c r="H1" s="769"/>
      <c r="I1" s="768"/>
      <c r="J1" s="632"/>
      <c r="K1" s="769"/>
      <c r="L1" s="768"/>
      <c r="M1" s="854"/>
      <c r="N1" s="768"/>
      <c r="O1" s="774"/>
      <c r="P1" s="768"/>
      <c r="Q1" s="768"/>
      <c r="R1" s="768"/>
      <c r="S1" s="631" t="s">
        <v>164</v>
      </c>
      <c r="T1" s="632" t="s">
        <v>9</v>
      </c>
      <c r="U1" s="633"/>
    </row>
    <row r="2" spans="1:248" s="244" customFormat="1" ht="15.75">
      <c r="A2" s="768"/>
      <c r="B2" s="768"/>
      <c r="C2" s="768"/>
      <c r="D2" s="768"/>
      <c r="E2" s="768"/>
      <c r="F2" s="768"/>
      <c r="G2" s="768"/>
      <c r="H2" s="769"/>
      <c r="I2" s="768"/>
      <c r="J2" s="632"/>
      <c r="K2" s="769"/>
      <c r="L2" s="768"/>
      <c r="M2" s="854"/>
      <c r="N2" s="768"/>
      <c r="O2" s="774"/>
      <c r="P2" s="768"/>
      <c r="Q2" s="768"/>
      <c r="R2" s="768"/>
      <c r="S2" s="631" t="s">
        <v>399</v>
      </c>
      <c r="T2" s="632">
        <v>2012</v>
      </c>
      <c r="U2" s="633"/>
    </row>
    <row r="3" spans="1:248" s="635" customFormat="1" ht="51">
      <c r="A3" s="770" t="s">
        <v>1</v>
      </c>
      <c r="B3" s="762" t="s">
        <v>125</v>
      </c>
      <c r="C3" s="762" t="s">
        <v>86</v>
      </c>
      <c r="D3" s="770" t="s">
        <v>126</v>
      </c>
      <c r="E3" s="762" t="s">
        <v>127</v>
      </c>
      <c r="F3" s="762" t="s">
        <v>13</v>
      </c>
      <c r="G3" s="770" t="s">
        <v>3</v>
      </c>
      <c r="H3" s="762" t="s">
        <v>70</v>
      </c>
      <c r="I3" s="770" t="s">
        <v>146</v>
      </c>
      <c r="J3" s="770" t="s">
        <v>172</v>
      </c>
      <c r="K3" s="762" t="s">
        <v>62</v>
      </c>
      <c r="L3" s="762" t="s">
        <v>173</v>
      </c>
      <c r="M3" s="818" t="s">
        <v>329</v>
      </c>
      <c r="N3" s="762" t="s">
        <v>330</v>
      </c>
      <c r="O3" s="775" t="s">
        <v>174</v>
      </c>
      <c r="P3" s="771" t="s">
        <v>175</v>
      </c>
      <c r="Q3" s="771" t="s">
        <v>176</v>
      </c>
      <c r="R3" s="771" t="s">
        <v>177</v>
      </c>
      <c r="S3" s="772" t="s">
        <v>178</v>
      </c>
      <c r="T3" s="771" t="s">
        <v>179</v>
      </c>
      <c r="U3" s="634"/>
    </row>
    <row r="4" spans="1:248" s="640" customFormat="1" ht="22.5">
      <c r="A4" s="636" t="s">
        <v>424</v>
      </c>
      <c r="B4" s="636"/>
      <c r="C4" s="636">
        <v>2012</v>
      </c>
      <c r="D4" s="641" t="s">
        <v>823</v>
      </c>
      <c r="E4" s="641" t="s">
        <v>825</v>
      </c>
      <c r="F4" s="642" t="s">
        <v>22</v>
      </c>
      <c r="G4" s="642" t="s">
        <v>11</v>
      </c>
      <c r="H4" s="643" t="s">
        <v>1233</v>
      </c>
      <c r="I4" s="641" t="s">
        <v>824</v>
      </c>
      <c r="J4" s="641" t="s">
        <v>1234</v>
      </c>
      <c r="K4" s="644" t="s">
        <v>1235</v>
      </c>
      <c r="L4" s="645">
        <v>2.5000000000000001E-2</v>
      </c>
      <c r="M4" s="855">
        <v>200</v>
      </c>
      <c r="N4" s="607"/>
      <c r="O4" s="776" t="s">
        <v>1399</v>
      </c>
      <c r="P4" s="647" t="s">
        <v>137</v>
      </c>
      <c r="Q4" s="647">
        <v>203</v>
      </c>
      <c r="R4" s="647"/>
      <c r="S4" s="773">
        <f>(100*Q4/M4)</f>
        <v>101.5</v>
      </c>
      <c r="T4" s="647"/>
      <c r="U4" s="637" t="str">
        <f>IF(ISBLANK(T4),"",T4/P4)</f>
        <v/>
      </c>
      <c r="V4" s="638"/>
      <c r="W4" s="639"/>
      <c r="X4" s="639"/>
      <c r="Y4" s="639"/>
      <c r="Z4" s="639"/>
      <c r="AA4" s="639"/>
      <c r="AB4" s="639"/>
      <c r="AC4" s="639"/>
      <c r="AD4" s="639"/>
      <c r="AE4" s="639"/>
      <c r="AF4" s="639"/>
      <c r="AG4" s="639"/>
      <c r="AH4" s="639"/>
      <c r="AI4" s="639"/>
      <c r="AJ4" s="639"/>
      <c r="AK4" s="639"/>
      <c r="AL4" s="639"/>
      <c r="AM4" s="639"/>
      <c r="AN4" s="639"/>
      <c r="AO4" s="639"/>
      <c r="AP4" s="639"/>
      <c r="AQ4" s="639"/>
      <c r="AR4" s="639"/>
      <c r="AS4" s="639"/>
      <c r="AT4" s="639"/>
      <c r="AU4" s="639"/>
      <c r="AV4" s="639"/>
      <c r="AW4" s="639"/>
      <c r="AX4" s="639"/>
      <c r="AY4" s="639"/>
      <c r="AZ4" s="639"/>
      <c r="BA4" s="639"/>
      <c r="BB4" s="639"/>
      <c r="BC4" s="639"/>
      <c r="BD4" s="639"/>
      <c r="BE4" s="639"/>
      <c r="BF4" s="639"/>
      <c r="BG4" s="639"/>
      <c r="BH4" s="639"/>
      <c r="BI4" s="639"/>
      <c r="BJ4" s="639"/>
      <c r="BK4" s="639"/>
      <c r="BL4" s="639"/>
      <c r="BM4" s="639"/>
      <c r="BN4" s="639"/>
      <c r="BO4" s="639"/>
      <c r="BP4" s="639"/>
      <c r="BQ4" s="639"/>
      <c r="BR4" s="639"/>
      <c r="BS4" s="639"/>
      <c r="BT4" s="639"/>
      <c r="BU4" s="639"/>
      <c r="BV4" s="639"/>
      <c r="BW4" s="639"/>
      <c r="BX4" s="639"/>
      <c r="BY4" s="639"/>
      <c r="BZ4" s="639"/>
      <c r="CA4" s="639"/>
      <c r="CB4" s="639"/>
      <c r="CC4" s="639"/>
      <c r="CD4" s="639"/>
      <c r="CE4" s="639"/>
      <c r="CF4" s="639"/>
      <c r="CG4" s="639"/>
      <c r="CH4" s="639"/>
      <c r="CI4" s="639"/>
      <c r="CJ4" s="639"/>
      <c r="CK4" s="639"/>
      <c r="CL4" s="639"/>
      <c r="CM4" s="639"/>
      <c r="CN4" s="639"/>
      <c r="CO4" s="639"/>
      <c r="CP4" s="639"/>
      <c r="CQ4" s="639"/>
      <c r="CR4" s="639"/>
      <c r="CS4" s="639"/>
      <c r="CT4" s="639"/>
      <c r="CU4" s="639"/>
      <c r="CV4" s="639"/>
      <c r="CW4" s="639"/>
      <c r="CX4" s="639"/>
      <c r="CY4" s="639"/>
      <c r="CZ4" s="639"/>
      <c r="DA4" s="639"/>
      <c r="DB4" s="639"/>
      <c r="DC4" s="639"/>
      <c r="DD4" s="639"/>
      <c r="DE4" s="639"/>
      <c r="DF4" s="639"/>
      <c r="DG4" s="639"/>
      <c r="DH4" s="639"/>
      <c r="DI4" s="639"/>
      <c r="DJ4" s="639"/>
      <c r="DK4" s="639"/>
      <c r="DL4" s="639"/>
      <c r="DM4" s="639"/>
      <c r="DN4" s="639"/>
      <c r="DO4" s="639"/>
      <c r="DP4" s="639"/>
      <c r="DQ4" s="639"/>
      <c r="DR4" s="639"/>
      <c r="DS4" s="639"/>
      <c r="DT4" s="639"/>
      <c r="DU4" s="639"/>
      <c r="DV4" s="639"/>
      <c r="DW4" s="639"/>
      <c r="DX4" s="639"/>
      <c r="DY4" s="639"/>
      <c r="DZ4" s="639"/>
      <c r="EA4" s="639"/>
      <c r="EB4" s="639"/>
      <c r="EC4" s="639"/>
      <c r="ED4" s="639"/>
      <c r="EE4" s="639"/>
      <c r="EF4" s="639"/>
      <c r="EG4" s="639"/>
      <c r="EH4" s="639"/>
      <c r="EI4" s="639"/>
      <c r="EJ4" s="639"/>
      <c r="EK4" s="639"/>
      <c r="EL4" s="639"/>
      <c r="EM4" s="639"/>
      <c r="EN4" s="639"/>
      <c r="EO4" s="639"/>
      <c r="EP4" s="639"/>
      <c r="EQ4" s="639"/>
      <c r="ER4" s="639"/>
      <c r="ES4" s="639"/>
      <c r="ET4" s="639"/>
      <c r="EU4" s="639"/>
      <c r="EV4" s="639"/>
      <c r="EW4" s="639"/>
      <c r="EX4" s="639"/>
      <c r="EY4" s="639"/>
      <c r="EZ4" s="639"/>
      <c r="FA4" s="639"/>
      <c r="FB4" s="639"/>
      <c r="FC4" s="639"/>
      <c r="FD4" s="639"/>
      <c r="FE4" s="639"/>
      <c r="FF4" s="639"/>
      <c r="FG4" s="639"/>
      <c r="FH4" s="639"/>
      <c r="FI4" s="639"/>
      <c r="FJ4" s="639"/>
      <c r="FK4" s="639"/>
      <c r="FL4" s="639"/>
      <c r="FM4" s="639"/>
      <c r="FN4" s="639"/>
      <c r="FO4" s="639"/>
      <c r="FP4" s="639"/>
      <c r="FQ4" s="639"/>
      <c r="FR4" s="639"/>
      <c r="FS4" s="639"/>
      <c r="FT4" s="639"/>
      <c r="FU4" s="639"/>
      <c r="FV4" s="639"/>
      <c r="FW4" s="639"/>
      <c r="FX4" s="639"/>
      <c r="FY4" s="639"/>
      <c r="FZ4" s="639"/>
      <c r="GA4" s="639"/>
      <c r="GB4" s="639"/>
      <c r="GC4" s="639"/>
      <c r="GD4" s="639"/>
      <c r="GE4" s="639"/>
      <c r="GF4" s="639"/>
      <c r="GG4" s="639"/>
      <c r="GH4" s="639"/>
      <c r="GI4" s="639"/>
      <c r="GJ4" s="639"/>
      <c r="GK4" s="639"/>
      <c r="GL4" s="639"/>
      <c r="GM4" s="639"/>
      <c r="GN4" s="639"/>
      <c r="GO4" s="639"/>
      <c r="GP4" s="639"/>
      <c r="GQ4" s="639"/>
      <c r="GR4" s="639"/>
      <c r="GS4" s="639"/>
      <c r="GT4" s="639"/>
      <c r="GU4" s="639"/>
      <c r="GV4" s="639"/>
      <c r="GW4" s="639"/>
      <c r="GX4" s="639"/>
      <c r="GY4" s="639"/>
      <c r="GZ4" s="639"/>
      <c r="HA4" s="639"/>
      <c r="HB4" s="639"/>
      <c r="HC4" s="639"/>
      <c r="HD4" s="639"/>
      <c r="HE4" s="639"/>
      <c r="HF4" s="639"/>
      <c r="HG4" s="639"/>
      <c r="HH4" s="639"/>
      <c r="HI4" s="639"/>
      <c r="HJ4" s="639"/>
      <c r="HK4" s="639"/>
      <c r="HL4" s="639"/>
      <c r="HM4" s="639"/>
      <c r="HN4" s="639"/>
      <c r="HO4" s="639"/>
      <c r="HP4" s="639"/>
      <c r="HQ4" s="639"/>
      <c r="HR4" s="639"/>
      <c r="HS4" s="639"/>
      <c r="HT4" s="639"/>
      <c r="HU4" s="639"/>
      <c r="HV4" s="639"/>
      <c r="HW4" s="639"/>
      <c r="HX4" s="639"/>
      <c r="HY4" s="639"/>
      <c r="HZ4" s="639"/>
      <c r="IA4" s="639"/>
      <c r="IB4" s="639"/>
      <c r="IC4" s="639"/>
      <c r="ID4" s="639"/>
      <c r="IE4" s="639"/>
      <c r="IF4" s="639"/>
      <c r="IG4" s="639"/>
      <c r="IH4" s="639"/>
      <c r="II4" s="639"/>
      <c r="IJ4" s="639"/>
      <c r="IK4" s="639"/>
      <c r="IL4" s="639"/>
      <c r="IM4" s="639"/>
      <c r="IN4" s="639"/>
    </row>
    <row r="5" spans="1:248" s="649" customFormat="1" ht="22.5">
      <c r="A5" s="636" t="s">
        <v>424</v>
      </c>
      <c r="B5" s="636"/>
      <c r="C5" s="636">
        <v>2012</v>
      </c>
      <c r="D5" s="641" t="s">
        <v>823</v>
      </c>
      <c r="E5" s="641" t="s">
        <v>825</v>
      </c>
      <c r="F5" s="642" t="s">
        <v>22</v>
      </c>
      <c r="G5" s="642" t="s">
        <v>11</v>
      </c>
      <c r="H5" s="643" t="s">
        <v>1233</v>
      </c>
      <c r="I5" s="641" t="s">
        <v>824</v>
      </c>
      <c r="J5" s="641" t="s">
        <v>182</v>
      </c>
      <c r="K5" s="644" t="s">
        <v>1236</v>
      </c>
      <c r="L5" s="645">
        <v>2.5000000000000001E-2</v>
      </c>
      <c r="M5" s="855">
        <v>0</v>
      </c>
      <c r="N5" s="636"/>
      <c r="O5" s="646" t="s">
        <v>228</v>
      </c>
      <c r="P5" s="647" t="s">
        <v>137</v>
      </c>
      <c r="Q5" s="647">
        <v>0</v>
      </c>
      <c r="R5" s="647"/>
      <c r="S5" s="773"/>
      <c r="T5" s="647"/>
      <c r="U5" s="648"/>
      <c r="V5" s="244"/>
      <c r="W5" s="648"/>
      <c r="X5" s="648"/>
      <c r="Y5" s="648"/>
      <c r="Z5" s="648"/>
      <c r="AA5" s="648"/>
      <c r="AB5" s="648"/>
      <c r="AC5" s="648"/>
      <c r="AD5" s="648"/>
      <c r="AE5" s="648"/>
      <c r="AF5" s="648"/>
      <c r="AG5" s="648"/>
      <c r="AH5" s="648"/>
      <c r="AI5" s="648"/>
      <c r="AJ5" s="648"/>
      <c r="AK5" s="648"/>
      <c r="AL5" s="648"/>
      <c r="AM5" s="648"/>
      <c r="AN5" s="648"/>
      <c r="AO5" s="648"/>
      <c r="AP5" s="648"/>
      <c r="AQ5" s="648"/>
      <c r="AR5" s="648"/>
      <c r="AS5" s="648"/>
      <c r="AT5" s="648"/>
      <c r="AU5" s="648"/>
      <c r="AV5" s="648"/>
      <c r="AW5" s="648"/>
      <c r="AX5" s="648"/>
      <c r="AY5" s="648"/>
      <c r="AZ5" s="648"/>
      <c r="BA5" s="648"/>
      <c r="BB5" s="648"/>
      <c r="BC5" s="648"/>
      <c r="BD5" s="648"/>
      <c r="BE5" s="648"/>
      <c r="BF5" s="648"/>
      <c r="BG5" s="648"/>
      <c r="BH5" s="648"/>
      <c r="BI5" s="648"/>
      <c r="BJ5" s="648"/>
      <c r="BK5" s="648"/>
      <c r="BL5" s="648"/>
      <c r="BM5" s="648"/>
      <c r="BN5" s="648"/>
      <c r="BO5" s="648"/>
      <c r="BP5" s="648"/>
      <c r="BQ5" s="648"/>
      <c r="BR5" s="648"/>
      <c r="BS5" s="648"/>
      <c r="BT5" s="648"/>
      <c r="BU5" s="648"/>
      <c r="BV5" s="648"/>
      <c r="BW5" s="648"/>
      <c r="BX5" s="648"/>
      <c r="BY5" s="648"/>
      <c r="BZ5" s="648"/>
      <c r="CA5" s="648"/>
      <c r="CB5" s="648"/>
      <c r="CC5" s="648"/>
      <c r="CD5" s="648"/>
      <c r="CE5" s="648"/>
      <c r="CF5" s="648"/>
      <c r="CG5" s="648"/>
      <c r="CH5" s="648"/>
      <c r="CI5" s="648"/>
      <c r="CJ5" s="648"/>
      <c r="CK5" s="648"/>
      <c r="CL5" s="648"/>
      <c r="CM5" s="648"/>
      <c r="CN5" s="648"/>
      <c r="CO5" s="648"/>
      <c r="CP5" s="648"/>
      <c r="CQ5" s="648"/>
      <c r="CR5" s="648"/>
      <c r="CS5" s="648"/>
      <c r="CT5" s="648"/>
      <c r="CU5" s="648"/>
      <c r="CV5" s="648"/>
      <c r="CW5" s="648"/>
      <c r="CX5" s="648"/>
      <c r="CY5" s="648"/>
      <c r="CZ5" s="648"/>
      <c r="DA5" s="648"/>
      <c r="DB5" s="648"/>
      <c r="DC5" s="648"/>
      <c r="DD5" s="648"/>
      <c r="DE5" s="648"/>
      <c r="DF5" s="648"/>
      <c r="DG5" s="648"/>
      <c r="DH5" s="648"/>
      <c r="DI5" s="648"/>
      <c r="DJ5" s="648"/>
      <c r="DK5" s="648"/>
      <c r="DL5" s="648"/>
      <c r="DM5" s="648"/>
      <c r="DN5" s="648"/>
      <c r="DO5" s="648"/>
      <c r="DP5" s="648"/>
      <c r="DQ5" s="648"/>
      <c r="DR5" s="648"/>
      <c r="DS5" s="648"/>
      <c r="DT5" s="648"/>
      <c r="DU5" s="648"/>
      <c r="DV5" s="648"/>
      <c r="DW5" s="648"/>
      <c r="DX5" s="648"/>
      <c r="DY5" s="648"/>
      <c r="DZ5" s="648"/>
      <c r="EA5" s="648"/>
      <c r="EB5" s="648"/>
      <c r="EC5" s="648"/>
      <c r="ED5" s="648"/>
      <c r="EE5" s="648"/>
      <c r="EF5" s="648"/>
      <c r="EG5" s="648"/>
      <c r="EH5" s="648"/>
      <c r="EI5" s="648"/>
      <c r="EJ5" s="648"/>
      <c r="EK5" s="648"/>
      <c r="EL5" s="648"/>
      <c r="EM5" s="648"/>
      <c r="EN5" s="648"/>
      <c r="EO5" s="648"/>
      <c r="EP5" s="648"/>
      <c r="EQ5" s="648"/>
      <c r="ER5" s="648"/>
      <c r="ES5" s="648"/>
      <c r="ET5" s="648"/>
      <c r="EU5" s="648"/>
      <c r="EV5" s="648"/>
      <c r="EW5" s="648"/>
      <c r="EX5" s="648"/>
      <c r="EY5" s="648"/>
      <c r="EZ5" s="648"/>
      <c r="FA5" s="648"/>
      <c r="FB5" s="648"/>
      <c r="FC5" s="648"/>
      <c r="FD5" s="648"/>
      <c r="FE5" s="648"/>
      <c r="FF5" s="648"/>
      <c r="FG5" s="648"/>
      <c r="FH5" s="648"/>
      <c r="FI5" s="648"/>
      <c r="FJ5" s="648"/>
      <c r="FK5" s="648"/>
      <c r="FL5" s="648"/>
      <c r="FM5" s="648"/>
      <c r="FN5" s="648"/>
      <c r="FO5" s="648"/>
      <c r="FP5" s="648"/>
      <c r="FQ5" s="648"/>
      <c r="FR5" s="648"/>
      <c r="FS5" s="648"/>
      <c r="FT5" s="648"/>
      <c r="FU5" s="648"/>
      <c r="FV5" s="648"/>
      <c r="FW5" s="648"/>
      <c r="FX5" s="648"/>
      <c r="FY5" s="648"/>
      <c r="FZ5" s="648"/>
      <c r="GA5" s="648"/>
      <c r="GB5" s="648"/>
      <c r="GC5" s="648"/>
      <c r="GD5" s="648"/>
      <c r="GE5" s="648"/>
      <c r="GF5" s="648"/>
      <c r="GG5" s="648"/>
      <c r="GH5" s="648"/>
      <c r="GI5" s="648"/>
      <c r="GJ5" s="648"/>
      <c r="GK5" s="648"/>
      <c r="GL5" s="648"/>
      <c r="GM5" s="648"/>
      <c r="GN5" s="648"/>
      <c r="GO5" s="648"/>
      <c r="GP5" s="648"/>
      <c r="GQ5" s="648"/>
      <c r="GR5" s="648"/>
      <c r="GS5" s="648"/>
      <c r="GT5" s="648"/>
      <c r="GU5" s="648"/>
      <c r="GV5" s="648"/>
      <c r="GW5" s="648"/>
      <c r="GX5" s="648"/>
      <c r="GY5" s="648"/>
      <c r="GZ5" s="648"/>
      <c r="HA5" s="648"/>
      <c r="HB5" s="648"/>
      <c r="HC5" s="648"/>
      <c r="HD5" s="648"/>
      <c r="HE5" s="648"/>
      <c r="HF5" s="648"/>
      <c r="HG5" s="648"/>
      <c r="HH5" s="648"/>
      <c r="HI5" s="648"/>
      <c r="HJ5" s="648"/>
      <c r="HK5" s="648"/>
      <c r="HL5" s="648"/>
      <c r="HM5" s="648"/>
      <c r="HN5" s="648"/>
      <c r="HO5" s="648"/>
      <c r="HP5" s="648"/>
      <c r="HQ5" s="648"/>
      <c r="HR5" s="648"/>
      <c r="HS5" s="648"/>
      <c r="HT5" s="648"/>
      <c r="HU5" s="648"/>
      <c r="HV5" s="648"/>
      <c r="HW5" s="648"/>
      <c r="HX5" s="648"/>
      <c r="HY5" s="648"/>
      <c r="HZ5" s="648"/>
      <c r="IA5" s="648"/>
      <c r="IB5" s="648"/>
      <c r="IC5" s="648"/>
      <c r="ID5" s="648"/>
      <c r="IE5" s="648"/>
      <c r="IF5" s="648"/>
      <c r="IG5" s="648"/>
      <c r="IH5" s="648"/>
      <c r="II5" s="648"/>
      <c r="IJ5" s="648"/>
      <c r="IK5" s="648"/>
      <c r="IL5" s="648"/>
      <c r="IM5" s="648"/>
      <c r="IN5" s="648"/>
    </row>
    <row r="6" spans="1:248" s="649" customFormat="1" ht="22.5">
      <c r="A6" s="636" t="s">
        <v>424</v>
      </c>
      <c r="B6" s="636"/>
      <c r="C6" s="636">
        <v>2012</v>
      </c>
      <c r="D6" s="641" t="s">
        <v>823</v>
      </c>
      <c r="E6" s="641" t="s">
        <v>825</v>
      </c>
      <c r="F6" s="642" t="s">
        <v>22</v>
      </c>
      <c r="G6" s="642" t="s">
        <v>11</v>
      </c>
      <c r="H6" s="643" t="s">
        <v>1233</v>
      </c>
      <c r="I6" s="641" t="s">
        <v>824</v>
      </c>
      <c r="J6" s="641" t="s">
        <v>181</v>
      </c>
      <c r="K6" s="644" t="s">
        <v>1236</v>
      </c>
      <c r="L6" s="645">
        <v>2.5000000000000001E-2</v>
      </c>
      <c r="M6" s="855">
        <v>0</v>
      </c>
      <c r="N6" s="636"/>
      <c r="O6" s="646" t="s">
        <v>228</v>
      </c>
      <c r="P6" s="647" t="s">
        <v>137</v>
      </c>
      <c r="Q6" s="647">
        <v>0</v>
      </c>
      <c r="R6" s="647"/>
      <c r="S6" s="773"/>
      <c r="T6" s="647"/>
      <c r="U6" s="650" t="str">
        <f>IF(ISBLANK(T6),"",T6/O6)</f>
        <v/>
      </c>
      <c r="V6" s="648"/>
      <c r="W6" s="648"/>
      <c r="X6" s="648"/>
      <c r="Y6" s="648"/>
      <c r="Z6" s="648"/>
      <c r="AA6" s="648"/>
      <c r="AB6" s="648"/>
      <c r="AC6" s="648"/>
      <c r="AD6" s="648"/>
      <c r="AE6" s="648"/>
      <c r="AF6" s="648"/>
      <c r="AG6" s="648"/>
      <c r="AH6" s="648"/>
      <c r="AI6" s="648"/>
      <c r="AJ6" s="648"/>
      <c r="AK6" s="648"/>
      <c r="AL6" s="648"/>
      <c r="AM6" s="648"/>
      <c r="AN6" s="648"/>
      <c r="AO6" s="648"/>
      <c r="AP6" s="648"/>
      <c r="AQ6" s="648"/>
      <c r="AR6" s="648"/>
      <c r="AS6" s="648"/>
      <c r="AT6" s="648"/>
      <c r="AU6" s="648"/>
      <c r="AV6" s="648"/>
      <c r="AW6" s="648"/>
      <c r="AX6" s="648"/>
      <c r="AY6" s="648"/>
      <c r="AZ6" s="648"/>
      <c r="BA6" s="648"/>
      <c r="BB6" s="648"/>
      <c r="BC6" s="648"/>
      <c r="BD6" s="648"/>
      <c r="BE6" s="648"/>
      <c r="BF6" s="648"/>
      <c r="BG6" s="648"/>
      <c r="BH6" s="648"/>
      <c r="BI6" s="648"/>
      <c r="BJ6" s="648"/>
      <c r="BK6" s="648"/>
      <c r="BL6" s="648"/>
      <c r="BM6" s="648"/>
      <c r="BN6" s="648"/>
      <c r="BO6" s="648"/>
      <c r="BP6" s="648"/>
      <c r="BQ6" s="648"/>
      <c r="BR6" s="648"/>
      <c r="BS6" s="648"/>
      <c r="BT6" s="648"/>
      <c r="BU6" s="648"/>
      <c r="BV6" s="648"/>
      <c r="BW6" s="648"/>
      <c r="BX6" s="648"/>
      <c r="BY6" s="648"/>
      <c r="BZ6" s="648"/>
      <c r="CA6" s="648"/>
      <c r="CB6" s="648"/>
      <c r="CC6" s="648"/>
      <c r="CD6" s="648"/>
      <c r="CE6" s="648"/>
      <c r="CF6" s="648"/>
      <c r="CG6" s="648"/>
      <c r="CH6" s="648"/>
      <c r="CI6" s="648"/>
      <c r="CJ6" s="648"/>
      <c r="CK6" s="648"/>
      <c r="CL6" s="648"/>
      <c r="CM6" s="648"/>
      <c r="CN6" s="648"/>
      <c r="CO6" s="648"/>
      <c r="CP6" s="648"/>
      <c r="CQ6" s="648"/>
      <c r="CR6" s="648"/>
      <c r="CS6" s="648"/>
      <c r="CT6" s="648"/>
      <c r="CU6" s="648"/>
      <c r="CV6" s="648"/>
      <c r="CW6" s="648"/>
      <c r="CX6" s="648"/>
      <c r="CY6" s="648"/>
      <c r="CZ6" s="648"/>
      <c r="DA6" s="648"/>
      <c r="DB6" s="648"/>
      <c r="DC6" s="648"/>
      <c r="DD6" s="648"/>
      <c r="DE6" s="648"/>
      <c r="DF6" s="648"/>
      <c r="DG6" s="648"/>
      <c r="DH6" s="648"/>
      <c r="DI6" s="648"/>
      <c r="DJ6" s="648"/>
      <c r="DK6" s="648"/>
      <c r="DL6" s="648"/>
      <c r="DM6" s="648"/>
      <c r="DN6" s="648"/>
      <c r="DO6" s="648"/>
      <c r="DP6" s="648"/>
      <c r="DQ6" s="648"/>
      <c r="DR6" s="648"/>
      <c r="DS6" s="648"/>
      <c r="DT6" s="648"/>
      <c r="DU6" s="648"/>
      <c r="DV6" s="648"/>
      <c r="DW6" s="648"/>
      <c r="DX6" s="648"/>
      <c r="DY6" s="648"/>
      <c r="DZ6" s="648"/>
      <c r="EA6" s="648"/>
      <c r="EB6" s="648"/>
      <c r="EC6" s="648"/>
      <c r="ED6" s="648"/>
      <c r="EE6" s="648"/>
      <c r="EF6" s="648"/>
      <c r="EG6" s="648"/>
      <c r="EH6" s="648"/>
      <c r="EI6" s="648"/>
      <c r="EJ6" s="648"/>
      <c r="EK6" s="648"/>
      <c r="EL6" s="648"/>
      <c r="EM6" s="648"/>
      <c r="EN6" s="648"/>
      <c r="EO6" s="648"/>
      <c r="EP6" s="648"/>
      <c r="EQ6" s="648"/>
      <c r="ER6" s="648"/>
      <c r="ES6" s="648"/>
      <c r="ET6" s="648"/>
      <c r="EU6" s="648"/>
      <c r="EV6" s="648"/>
      <c r="EW6" s="648"/>
      <c r="EX6" s="648"/>
      <c r="EY6" s="648"/>
      <c r="EZ6" s="648"/>
      <c r="FA6" s="648"/>
      <c r="FB6" s="648"/>
      <c r="FC6" s="648"/>
      <c r="FD6" s="648"/>
      <c r="FE6" s="648"/>
      <c r="FF6" s="648"/>
      <c r="FG6" s="648"/>
      <c r="FH6" s="648"/>
      <c r="FI6" s="648"/>
      <c r="FJ6" s="648"/>
      <c r="FK6" s="648"/>
      <c r="FL6" s="648"/>
      <c r="FM6" s="648"/>
      <c r="FN6" s="648"/>
      <c r="FO6" s="648"/>
      <c r="FP6" s="648"/>
      <c r="FQ6" s="648"/>
      <c r="FR6" s="648"/>
      <c r="FS6" s="648"/>
      <c r="FT6" s="648"/>
      <c r="FU6" s="648"/>
      <c r="FV6" s="648"/>
      <c r="FW6" s="648"/>
      <c r="FX6" s="648"/>
      <c r="FY6" s="648"/>
      <c r="FZ6" s="648"/>
      <c r="GA6" s="648"/>
      <c r="GB6" s="648"/>
      <c r="GC6" s="648"/>
      <c r="GD6" s="648"/>
      <c r="GE6" s="648"/>
      <c r="GF6" s="648"/>
      <c r="GG6" s="648"/>
      <c r="GH6" s="648"/>
      <c r="GI6" s="648"/>
      <c r="GJ6" s="648"/>
      <c r="GK6" s="648"/>
      <c r="GL6" s="648"/>
      <c r="GM6" s="648"/>
      <c r="GN6" s="648"/>
      <c r="GO6" s="648"/>
      <c r="GP6" s="648"/>
      <c r="GQ6" s="648"/>
      <c r="GR6" s="648"/>
      <c r="GS6" s="648"/>
      <c r="GT6" s="648"/>
      <c r="GU6" s="648"/>
      <c r="GV6" s="648"/>
      <c r="GW6" s="648"/>
      <c r="GX6" s="648"/>
      <c r="GY6" s="648"/>
      <c r="GZ6" s="648"/>
      <c r="HA6" s="648"/>
      <c r="HB6" s="648"/>
      <c r="HC6" s="648"/>
      <c r="HD6" s="648"/>
      <c r="HE6" s="648"/>
      <c r="HF6" s="648"/>
      <c r="HG6" s="648"/>
      <c r="HH6" s="648"/>
      <c r="HI6" s="648"/>
      <c r="HJ6" s="648"/>
      <c r="HK6" s="648"/>
      <c r="HL6" s="648"/>
      <c r="HM6" s="648"/>
      <c r="HN6" s="648"/>
      <c r="HO6" s="648"/>
      <c r="HP6" s="648"/>
      <c r="HQ6" s="648"/>
      <c r="HR6" s="648"/>
      <c r="HS6" s="648"/>
      <c r="HT6" s="648"/>
      <c r="HU6" s="648"/>
      <c r="HV6" s="648"/>
      <c r="HW6" s="648"/>
      <c r="HX6" s="648"/>
      <c r="HY6" s="648"/>
      <c r="HZ6" s="648"/>
      <c r="IA6" s="648"/>
      <c r="IB6" s="648"/>
      <c r="IC6" s="648"/>
      <c r="ID6" s="648"/>
      <c r="IE6" s="648"/>
      <c r="IF6" s="648"/>
      <c r="IG6" s="648"/>
      <c r="IH6" s="648"/>
      <c r="II6" s="648"/>
      <c r="IJ6" s="648"/>
      <c r="IK6" s="648"/>
      <c r="IL6" s="648"/>
      <c r="IM6" s="648"/>
      <c r="IN6" s="648"/>
    </row>
    <row r="7" spans="1:248" s="649" customFormat="1" ht="22.5">
      <c r="A7" s="636" t="s">
        <v>424</v>
      </c>
      <c r="B7" s="636"/>
      <c r="C7" s="636">
        <v>2012</v>
      </c>
      <c r="D7" s="641" t="s">
        <v>823</v>
      </c>
      <c r="E7" s="641" t="s">
        <v>825</v>
      </c>
      <c r="F7" s="642" t="s">
        <v>22</v>
      </c>
      <c r="G7" s="642" t="s">
        <v>11</v>
      </c>
      <c r="H7" s="643" t="s">
        <v>1233</v>
      </c>
      <c r="I7" s="641" t="s">
        <v>824</v>
      </c>
      <c r="J7" s="641" t="s">
        <v>180</v>
      </c>
      <c r="K7" s="644" t="s">
        <v>1235</v>
      </c>
      <c r="L7" s="645">
        <v>2.5000000000000001E-2</v>
      </c>
      <c r="M7" s="855">
        <v>200</v>
      </c>
      <c r="N7" s="609"/>
      <c r="O7" s="776">
        <v>0.15</v>
      </c>
      <c r="P7" s="647" t="s">
        <v>137</v>
      </c>
      <c r="Q7" s="647">
        <v>203</v>
      </c>
      <c r="R7" s="647"/>
      <c r="S7" s="773">
        <f t="shared" ref="S7:S67" si="0">(100*Q7/M7)</f>
        <v>101.5</v>
      </c>
      <c r="T7" s="647"/>
      <c r="U7" s="648"/>
      <c r="V7" s="648"/>
      <c r="W7" s="648"/>
      <c r="X7" s="648"/>
      <c r="Y7" s="648"/>
      <c r="Z7" s="648"/>
      <c r="AA7" s="648"/>
      <c r="AB7" s="648"/>
      <c r="AC7" s="648"/>
      <c r="AD7" s="648"/>
      <c r="AE7" s="648"/>
      <c r="AF7" s="648"/>
      <c r="AG7" s="648"/>
      <c r="AH7" s="648"/>
      <c r="AI7" s="648"/>
      <c r="AJ7" s="648"/>
      <c r="AK7" s="648"/>
      <c r="AL7" s="648"/>
      <c r="AM7" s="648"/>
      <c r="AN7" s="648"/>
      <c r="AO7" s="648"/>
      <c r="AP7" s="648"/>
      <c r="AQ7" s="648"/>
      <c r="AR7" s="648"/>
      <c r="AS7" s="648"/>
      <c r="AT7" s="648"/>
      <c r="AU7" s="648"/>
      <c r="AV7" s="648"/>
      <c r="AW7" s="648"/>
      <c r="AX7" s="648"/>
      <c r="AY7" s="648"/>
      <c r="AZ7" s="648"/>
      <c r="BA7" s="648"/>
      <c r="BB7" s="648"/>
      <c r="BC7" s="648"/>
      <c r="BD7" s="648"/>
      <c r="BE7" s="648"/>
      <c r="BF7" s="648"/>
      <c r="BG7" s="648"/>
      <c r="BH7" s="648"/>
      <c r="BI7" s="648"/>
      <c r="BJ7" s="648"/>
      <c r="BK7" s="648"/>
      <c r="BL7" s="648"/>
      <c r="BM7" s="648"/>
      <c r="BN7" s="648"/>
      <c r="BO7" s="648"/>
      <c r="BP7" s="648"/>
      <c r="BQ7" s="648"/>
      <c r="BR7" s="648"/>
      <c r="BS7" s="648"/>
      <c r="BT7" s="648"/>
      <c r="BU7" s="648"/>
      <c r="BV7" s="648"/>
      <c r="BW7" s="648"/>
      <c r="BX7" s="648"/>
      <c r="BY7" s="648"/>
      <c r="BZ7" s="648"/>
      <c r="CA7" s="648"/>
      <c r="CB7" s="648"/>
      <c r="CC7" s="648"/>
      <c r="CD7" s="648"/>
      <c r="CE7" s="648"/>
      <c r="CF7" s="648"/>
      <c r="CG7" s="648"/>
      <c r="CH7" s="648"/>
      <c r="CI7" s="648"/>
      <c r="CJ7" s="648"/>
      <c r="CK7" s="648"/>
      <c r="CL7" s="648"/>
      <c r="CM7" s="648"/>
      <c r="CN7" s="648"/>
      <c r="CO7" s="648"/>
      <c r="CP7" s="648"/>
      <c r="CQ7" s="648"/>
      <c r="CR7" s="648"/>
      <c r="CS7" s="648"/>
      <c r="CT7" s="648"/>
      <c r="CU7" s="648"/>
      <c r="CV7" s="648"/>
      <c r="CW7" s="648"/>
      <c r="CX7" s="648"/>
      <c r="CY7" s="648"/>
      <c r="CZ7" s="648"/>
      <c r="DA7" s="648"/>
      <c r="DB7" s="648"/>
      <c r="DC7" s="648"/>
      <c r="DD7" s="648"/>
      <c r="DE7" s="648"/>
      <c r="DF7" s="648"/>
      <c r="DG7" s="648"/>
      <c r="DH7" s="648"/>
      <c r="DI7" s="648"/>
      <c r="DJ7" s="648"/>
      <c r="DK7" s="648"/>
      <c r="DL7" s="648"/>
      <c r="DM7" s="648"/>
      <c r="DN7" s="648"/>
      <c r="DO7" s="648"/>
      <c r="DP7" s="648"/>
      <c r="DQ7" s="648"/>
      <c r="DR7" s="648"/>
      <c r="DS7" s="648"/>
      <c r="DT7" s="648"/>
      <c r="DU7" s="648"/>
      <c r="DV7" s="648"/>
      <c r="DW7" s="648"/>
      <c r="DX7" s="648"/>
      <c r="DY7" s="648"/>
      <c r="DZ7" s="648"/>
      <c r="EA7" s="648"/>
      <c r="EB7" s="648"/>
      <c r="EC7" s="648"/>
      <c r="ED7" s="648"/>
      <c r="EE7" s="648"/>
      <c r="EF7" s="648"/>
      <c r="EG7" s="648"/>
      <c r="EH7" s="648"/>
      <c r="EI7" s="648"/>
      <c r="EJ7" s="648"/>
      <c r="EK7" s="648"/>
      <c r="EL7" s="648"/>
      <c r="EM7" s="648"/>
      <c r="EN7" s="648"/>
      <c r="EO7" s="648"/>
      <c r="EP7" s="648"/>
      <c r="EQ7" s="648"/>
      <c r="ER7" s="648"/>
      <c r="ES7" s="648"/>
      <c r="ET7" s="648"/>
      <c r="EU7" s="648"/>
      <c r="EV7" s="648"/>
      <c r="EW7" s="648"/>
      <c r="EX7" s="648"/>
      <c r="EY7" s="648"/>
      <c r="EZ7" s="648"/>
      <c r="FA7" s="648"/>
      <c r="FB7" s="648"/>
      <c r="FC7" s="648"/>
      <c r="FD7" s="648"/>
      <c r="FE7" s="648"/>
      <c r="FF7" s="648"/>
      <c r="FG7" s="648"/>
      <c r="FH7" s="648"/>
      <c r="FI7" s="648"/>
      <c r="FJ7" s="648"/>
      <c r="FK7" s="648"/>
      <c r="FL7" s="648"/>
      <c r="FM7" s="648"/>
      <c r="FN7" s="648"/>
      <c r="FO7" s="648"/>
      <c r="FP7" s="648"/>
      <c r="FQ7" s="648"/>
      <c r="FR7" s="648"/>
      <c r="FS7" s="648"/>
      <c r="FT7" s="648"/>
      <c r="FU7" s="648"/>
      <c r="FV7" s="648"/>
      <c r="FW7" s="648"/>
      <c r="FX7" s="648"/>
      <c r="FY7" s="648"/>
      <c r="FZ7" s="648"/>
      <c r="GA7" s="648"/>
      <c r="GB7" s="648"/>
      <c r="GC7" s="648"/>
      <c r="GD7" s="648"/>
      <c r="GE7" s="648"/>
      <c r="GF7" s="648"/>
      <c r="GG7" s="648"/>
      <c r="GH7" s="648"/>
      <c r="GI7" s="648"/>
      <c r="GJ7" s="648"/>
      <c r="GK7" s="648"/>
      <c r="GL7" s="648"/>
      <c r="GM7" s="648"/>
      <c r="GN7" s="648"/>
      <c r="GO7" s="648"/>
      <c r="GP7" s="648"/>
      <c r="GQ7" s="648"/>
      <c r="GR7" s="648"/>
      <c r="GS7" s="648"/>
      <c r="GT7" s="648"/>
      <c r="GU7" s="648"/>
      <c r="GV7" s="648"/>
      <c r="GW7" s="648"/>
      <c r="GX7" s="648"/>
      <c r="GY7" s="648"/>
      <c r="GZ7" s="648"/>
      <c r="HA7" s="648"/>
      <c r="HB7" s="648"/>
      <c r="HC7" s="648"/>
      <c r="HD7" s="648"/>
      <c r="HE7" s="648"/>
      <c r="HF7" s="648"/>
      <c r="HG7" s="648"/>
      <c r="HH7" s="648"/>
      <c r="HI7" s="648"/>
      <c r="HJ7" s="648"/>
      <c r="HK7" s="648"/>
      <c r="HL7" s="648"/>
      <c r="HM7" s="648"/>
      <c r="HN7" s="648"/>
      <c r="HO7" s="648"/>
      <c r="HP7" s="648"/>
      <c r="HQ7" s="648"/>
      <c r="HR7" s="648"/>
      <c r="HS7" s="648"/>
      <c r="HT7" s="648"/>
      <c r="HU7" s="648"/>
      <c r="HV7" s="648"/>
      <c r="HW7" s="648"/>
      <c r="HX7" s="648"/>
      <c r="HY7" s="648"/>
      <c r="HZ7" s="648"/>
      <c r="IA7" s="648"/>
      <c r="IB7" s="648"/>
      <c r="IC7" s="648"/>
      <c r="ID7" s="648"/>
      <c r="IE7" s="648"/>
      <c r="IF7" s="648"/>
      <c r="IG7" s="648"/>
      <c r="IH7" s="648"/>
      <c r="II7" s="648"/>
      <c r="IJ7" s="648"/>
      <c r="IK7" s="648"/>
      <c r="IL7" s="648"/>
      <c r="IM7" s="648"/>
      <c r="IN7" s="648"/>
    </row>
    <row r="8" spans="1:248" s="806" customFormat="1" ht="22.5">
      <c r="A8" s="795" t="s">
        <v>424</v>
      </c>
      <c r="B8" s="795"/>
      <c r="C8" s="795">
        <v>2012</v>
      </c>
      <c r="D8" s="796" t="s">
        <v>826</v>
      </c>
      <c r="E8" s="796" t="s">
        <v>825</v>
      </c>
      <c r="F8" s="797" t="s">
        <v>22</v>
      </c>
      <c r="G8" s="797" t="s">
        <v>11</v>
      </c>
      <c r="H8" s="798" t="s">
        <v>519</v>
      </c>
      <c r="I8" s="796" t="s">
        <v>1407</v>
      </c>
      <c r="J8" s="796" t="s">
        <v>1234</v>
      </c>
      <c r="K8" s="799" t="s">
        <v>1235</v>
      </c>
      <c r="L8" s="800">
        <v>2.5000000000000001E-2</v>
      </c>
      <c r="M8" s="856">
        <v>1000</v>
      </c>
      <c r="N8" s="795"/>
      <c r="O8" s="801">
        <v>0.18</v>
      </c>
      <c r="P8" s="802" t="s">
        <v>137</v>
      </c>
      <c r="Q8" s="802">
        <v>874</v>
      </c>
      <c r="R8" s="802"/>
      <c r="S8" s="803">
        <f t="shared" si="0"/>
        <v>87.4</v>
      </c>
      <c r="T8" s="802"/>
      <c r="U8" s="804" t="str">
        <f>IF(ISBLANK(T8),"",T8/P8)</f>
        <v/>
      </c>
      <c r="V8" s="805"/>
      <c r="W8" s="805"/>
      <c r="X8" s="805"/>
      <c r="Y8" s="805"/>
      <c r="Z8" s="805"/>
      <c r="AA8" s="805"/>
      <c r="AB8" s="805"/>
      <c r="AC8" s="805"/>
      <c r="AD8" s="805"/>
      <c r="AE8" s="805"/>
      <c r="AF8" s="805"/>
      <c r="AG8" s="805"/>
      <c r="AH8" s="805"/>
      <c r="AI8" s="805"/>
      <c r="AJ8" s="805"/>
      <c r="AK8" s="805"/>
      <c r="AL8" s="805"/>
      <c r="AM8" s="805"/>
      <c r="AN8" s="805"/>
      <c r="AO8" s="805"/>
      <c r="AP8" s="805"/>
      <c r="AQ8" s="805"/>
      <c r="AR8" s="805"/>
      <c r="AS8" s="805"/>
      <c r="AT8" s="805"/>
      <c r="AU8" s="805"/>
      <c r="AV8" s="805"/>
      <c r="AW8" s="805"/>
      <c r="AX8" s="805"/>
      <c r="AY8" s="805"/>
      <c r="AZ8" s="805"/>
      <c r="BA8" s="805"/>
      <c r="BB8" s="805"/>
      <c r="BC8" s="805"/>
      <c r="BD8" s="805"/>
      <c r="BE8" s="805"/>
      <c r="BF8" s="805"/>
      <c r="BG8" s="805"/>
      <c r="BH8" s="805"/>
      <c r="BI8" s="805"/>
      <c r="BJ8" s="805"/>
      <c r="BK8" s="805"/>
      <c r="BL8" s="805"/>
      <c r="BM8" s="805"/>
      <c r="BN8" s="805"/>
      <c r="BO8" s="805"/>
      <c r="BP8" s="805"/>
      <c r="BQ8" s="805"/>
      <c r="BR8" s="805"/>
      <c r="BS8" s="805"/>
      <c r="BT8" s="805"/>
      <c r="BU8" s="805"/>
      <c r="BV8" s="805"/>
      <c r="BW8" s="805"/>
      <c r="BX8" s="805"/>
      <c r="BY8" s="805"/>
      <c r="BZ8" s="805"/>
      <c r="CA8" s="805"/>
      <c r="CB8" s="805"/>
      <c r="CC8" s="805"/>
      <c r="CD8" s="805"/>
      <c r="CE8" s="805"/>
      <c r="CF8" s="805"/>
      <c r="CG8" s="805"/>
      <c r="CH8" s="805"/>
      <c r="CI8" s="805"/>
      <c r="CJ8" s="805"/>
      <c r="CK8" s="805"/>
      <c r="CL8" s="805"/>
      <c r="CM8" s="805"/>
      <c r="CN8" s="805"/>
      <c r="CO8" s="805"/>
      <c r="CP8" s="805"/>
      <c r="CQ8" s="805"/>
      <c r="CR8" s="805"/>
      <c r="CS8" s="805"/>
      <c r="CT8" s="805"/>
      <c r="CU8" s="805"/>
      <c r="CV8" s="805"/>
      <c r="CW8" s="805"/>
      <c r="CX8" s="805"/>
      <c r="CY8" s="805"/>
      <c r="CZ8" s="805"/>
      <c r="DA8" s="805"/>
      <c r="DB8" s="805"/>
      <c r="DC8" s="805"/>
      <c r="DD8" s="805"/>
      <c r="DE8" s="805"/>
      <c r="DF8" s="805"/>
      <c r="DG8" s="805"/>
      <c r="DH8" s="805"/>
      <c r="DI8" s="805"/>
      <c r="DJ8" s="805"/>
      <c r="DK8" s="805"/>
      <c r="DL8" s="805"/>
      <c r="DM8" s="805"/>
      <c r="DN8" s="805"/>
      <c r="DO8" s="805"/>
      <c r="DP8" s="805"/>
      <c r="DQ8" s="805"/>
      <c r="DR8" s="805"/>
      <c r="DS8" s="805"/>
      <c r="DT8" s="805"/>
      <c r="DU8" s="805"/>
      <c r="DV8" s="805"/>
      <c r="DW8" s="805"/>
      <c r="DX8" s="805"/>
      <c r="DY8" s="805"/>
      <c r="DZ8" s="805"/>
      <c r="EA8" s="805"/>
      <c r="EB8" s="805"/>
      <c r="EC8" s="805"/>
      <c r="ED8" s="805"/>
      <c r="EE8" s="805"/>
      <c r="EF8" s="805"/>
      <c r="EG8" s="805"/>
      <c r="EH8" s="805"/>
      <c r="EI8" s="805"/>
      <c r="EJ8" s="805"/>
      <c r="EK8" s="805"/>
      <c r="EL8" s="805"/>
      <c r="EM8" s="805"/>
      <c r="EN8" s="805"/>
      <c r="EO8" s="805"/>
      <c r="EP8" s="805"/>
      <c r="EQ8" s="805"/>
      <c r="ER8" s="805"/>
      <c r="ES8" s="805"/>
      <c r="ET8" s="805"/>
      <c r="EU8" s="805"/>
      <c r="EV8" s="805"/>
      <c r="EW8" s="805"/>
      <c r="EX8" s="805"/>
      <c r="EY8" s="805"/>
      <c r="EZ8" s="805"/>
      <c r="FA8" s="805"/>
      <c r="FB8" s="805"/>
      <c r="FC8" s="805"/>
      <c r="FD8" s="805"/>
      <c r="FE8" s="805"/>
      <c r="FF8" s="805"/>
      <c r="FG8" s="805"/>
      <c r="FH8" s="805"/>
      <c r="FI8" s="805"/>
      <c r="FJ8" s="805"/>
      <c r="FK8" s="805"/>
      <c r="FL8" s="805"/>
      <c r="FM8" s="805"/>
      <c r="FN8" s="805"/>
      <c r="FO8" s="805"/>
      <c r="FP8" s="805"/>
      <c r="FQ8" s="805"/>
      <c r="FR8" s="805"/>
      <c r="FS8" s="805"/>
      <c r="FT8" s="805"/>
      <c r="FU8" s="805"/>
      <c r="FV8" s="805"/>
      <c r="FW8" s="805"/>
      <c r="FX8" s="805"/>
      <c r="FY8" s="805"/>
      <c r="FZ8" s="805"/>
      <c r="GA8" s="805"/>
      <c r="GB8" s="805"/>
      <c r="GC8" s="805"/>
      <c r="GD8" s="805"/>
      <c r="GE8" s="805"/>
      <c r="GF8" s="805"/>
      <c r="GG8" s="805"/>
      <c r="GH8" s="805"/>
      <c r="GI8" s="805"/>
      <c r="GJ8" s="805"/>
      <c r="GK8" s="805"/>
      <c r="GL8" s="805"/>
      <c r="GM8" s="805"/>
      <c r="GN8" s="805"/>
      <c r="GO8" s="805"/>
      <c r="GP8" s="805"/>
      <c r="GQ8" s="805"/>
      <c r="GR8" s="805"/>
      <c r="GS8" s="805"/>
      <c r="GT8" s="805"/>
      <c r="GU8" s="805"/>
      <c r="GV8" s="805"/>
      <c r="GW8" s="805"/>
      <c r="GX8" s="805"/>
      <c r="GY8" s="805"/>
      <c r="GZ8" s="805"/>
      <c r="HA8" s="805"/>
      <c r="HB8" s="805"/>
      <c r="HC8" s="805"/>
      <c r="HD8" s="805"/>
      <c r="HE8" s="805"/>
      <c r="HF8" s="805"/>
      <c r="HG8" s="805"/>
      <c r="HH8" s="805"/>
      <c r="HI8" s="805"/>
      <c r="HJ8" s="805"/>
      <c r="HK8" s="805"/>
      <c r="HL8" s="805"/>
      <c r="HM8" s="805"/>
      <c r="HN8" s="805"/>
      <c r="HO8" s="805"/>
      <c r="HP8" s="805"/>
      <c r="HQ8" s="805"/>
      <c r="HR8" s="805"/>
      <c r="HS8" s="805"/>
      <c r="HT8" s="805"/>
      <c r="HU8" s="805"/>
      <c r="HV8" s="805"/>
      <c r="HW8" s="805"/>
      <c r="HX8" s="805"/>
      <c r="HY8" s="805"/>
      <c r="HZ8" s="805"/>
      <c r="IA8" s="805"/>
      <c r="IB8" s="805"/>
      <c r="IC8" s="805"/>
      <c r="ID8" s="805"/>
      <c r="IE8" s="805"/>
      <c r="IF8" s="805"/>
      <c r="IG8" s="805"/>
      <c r="IH8" s="805"/>
      <c r="II8" s="805"/>
      <c r="IJ8" s="805"/>
      <c r="IK8" s="805"/>
      <c r="IL8" s="805"/>
      <c r="IM8" s="805"/>
      <c r="IN8" s="805"/>
    </row>
    <row r="9" spans="1:248" s="806" customFormat="1">
      <c r="A9" s="795" t="s">
        <v>424</v>
      </c>
      <c r="B9" s="795"/>
      <c r="C9" s="795">
        <v>2012</v>
      </c>
      <c r="D9" s="796" t="s">
        <v>826</v>
      </c>
      <c r="E9" s="796" t="s">
        <v>825</v>
      </c>
      <c r="F9" s="797" t="s">
        <v>22</v>
      </c>
      <c r="G9" s="797" t="s">
        <v>11</v>
      </c>
      <c r="H9" s="798" t="s">
        <v>519</v>
      </c>
      <c r="I9" s="796" t="s">
        <v>1407</v>
      </c>
      <c r="J9" s="796" t="s">
        <v>182</v>
      </c>
      <c r="K9" s="799" t="s">
        <v>1237</v>
      </c>
      <c r="L9" s="800">
        <v>2.5000000000000001E-2</v>
      </c>
      <c r="M9" s="856">
        <v>500</v>
      </c>
      <c r="N9" s="795"/>
      <c r="O9" s="807" t="s">
        <v>228</v>
      </c>
      <c r="P9" s="802" t="s">
        <v>137</v>
      </c>
      <c r="Q9" s="802">
        <v>784</v>
      </c>
      <c r="R9" s="802"/>
      <c r="S9" s="803">
        <f t="shared" si="0"/>
        <v>156.80000000000001</v>
      </c>
      <c r="T9" s="802"/>
      <c r="U9" s="804" t="str">
        <f>IF(ISBLANK(T9),"",T9/P9)</f>
        <v/>
      </c>
      <c r="V9" s="808"/>
      <c r="W9" s="805"/>
      <c r="X9" s="805"/>
      <c r="Y9" s="805"/>
      <c r="Z9" s="805"/>
      <c r="AA9" s="805"/>
      <c r="AB9" s="805"/>
      <c r="AC9" s="805"/>
      <c r="AD9" s="805"/>
      <c r="AE9" s="805"/>
      <c r="AF9" s="805"/>
      <c r="AG9" s="805"/>
      <c r="AH9" s="805"/>
      <c r="AI9" s="805"/>
      <c r="AJ9" s="805"/>
      <c r="AK9" s="805"/>
      <c r="AL9" s="805"/>
      <c r="AM9" s="805"/>
      <c r="AN9" s="805"/>
      <c r="AO9" s="805"/>
      <c r="AP9" s="805"/>
      <c r="AQ9" s="805"/>
      <c r="AR9" s="805"/>
      <c r="AS9" s="805"/>
      <c r="AT9" s="805"/>
      <c r="AU9" s="805"/>
      <c r="AV9" s="805"/>
      <c r="AW9" s="805"/>
      <c r="AX9" s="805"/>
      <c r="AY9" s="805"/>
      <c r="AZ9" s="805"/>
      <c r="BA9" s="805"/>
      <c r="BB9" s="805"/>
      <c r="BC9" s="805"/>
      <c r="BD9" s="805"/>
      <c r="BE9" s="805"/>
      <c r="BF9" s="805"/>
      <c r="BG9" s="805"/>
      <c r="BH9" s="805"/>
      <c r="BI9" s="805"/>
      <c r="BJ9" s="805"/>
      <c r="BK9" s="805"/>
      <c r="BL9" s="805"/>
      <c r="BM9" s="805"/>
      <c r="BN9" s="805"/>
      <c r="BO9" s="805"/>
      <c r="BP9" s="805"/>
      <c r="BQ9" s="805"/>
      <c r="BR9" s="805"/>
      <c r="BS9" s="805"/>
      <c r="BT9" s="805"/>
      <c r="BU9" s="805"/>
      <c r="BV9" s="805"/>
      <c r="BW9" s="805"/>
      <c r="BX9" s="805"/>
      <c r="BY9" s="805"/>
      <c r="BZ9" s="805"/>
      <c r="CA9" s="805"/>
      <c r="CB9" s="805"/>
      <c r="CC9" s="805"/>
      <c r="CD9" s="805"/>
      <c r="CE9" s="805"/>
      <c r="CF9" s="805"/>
      <c r="CG9" s="805"/>
      <c r="CH9" s="805"/>
      <c r="CI9" s="805"/>
      <c r="CJ9" s="805"/>
      <c r="CK9" s="805"/>
      <c r="CL9" s="805"/>
      <c r="CM9" s="805"/>
      <c r="CN9" s="805"/>
      <c r="CO9" s="805"/>
      <c r="CP9" s="805"/>
      <c r="CQ9" s="805"/>
      <c r="CR9" s="805"/>
      <c r="CS9" s="805"/>
      <c r="CT9" s="805"/>
      <c r="CU9" s="805"/>
      <c r="CV9" s="805"/>
      <c r="CW9" s="805"/>
      <c r="CX9" s="805"/>
      <c r="CY9" s="805"/>
      <c r="CZ9" s="805"/>
      <c r="DA9" s="805"/>
      <c r="DB9" s="805"/>
      <c r="DC9" s="805"/>
      <c r="DD9" s="805"/>
      <c r="DE9" s="805"/>
      <c r="DF9" s="805"/>
      <c r="DG9" s="805"/>
      <c r="DH9" s="805"/>
      <c r="DI9" s="805"/>
      <c r="DJ9" s="805"/>
      <c r="DK9" s="805"/>
      <c r="DL9" s="805"/>
      <c r="DM9" s="805"/>
      <c r="DN9" s="805"/>
      <c r="DO9" s="805"/>
      <c r="DP9" s="805"/>
      <c r="DQ9" s="805"/>
      <c r="DR9" s="805"/>
      <c r="DS9" s="805"/>
      <c r="DT9" s="805"/>
      <c r="DU9" s="805"/>
      <c r="DV9" s="805"/>
      <c r="DW9" s="805"/>
      <c r="DX9" s="805"/>
      <c r="DY9" s="805"/>
      <c r="DZ9" s="805"/>
      <c r="EA9" s="805"/>
      <c r="EB9" s="805"/>
      <c r="EC9" s="805"/>
      <c r="ED9" s="805"/>
      <c r="EE9" s="805"/>
      <c r="EF9" s="805"/>
      <c r="EG9" s="805"/>
      <c r="EH9" s="805"/>
      <c r="EI9" s="805"/>
      <c r="EJ9" s="805"/>
      <c r="EK9" s="805"/>
      <c r="EL9" s="805"/>
      <c r="EM9" s="805"/>
      <c r="EN9" s="805"/>
      <c r="EO9" s="805"/>
      <c r="EP9" s="805"/>
      <c r="EQ9" s="805"/>
      <c r="ER9" s="805"/>
      <c r="ES9" s="805"/>
      <c r="ET9" s="805"/>
      <c r="EU9" s="805"/>
      <c r="EV9" s="805"/>
      <c r="EW9" s="805"/>
      <c r="EX9" s="805"/>
      <c r="EY9" s="805"/>
      <c r="EZ9" s="805"/>
      <c r="FA9" s="805"/>
      <c r="FB9" s="805"/>
      <c r="FC9" s="805"/>
      <c r="FD9" s="805"/>
      <c r="FE9" s="805"/>
      <c r="FF9" s="805"/>
      <c r="FG9" s="805"/>
      <c r="FH9" s="805"/>
      <c r="FI9" s="805"/>
      <c r="FJ9" s="805"/>
      <c r="FK9" s="805"/>
      <c r="FL9" s="805"/>
      <c r="FM9" s="805"/>
      <c r="FN9" s="805"/>
      <c r="FO9" s="805"/>
      <c r="FP9" s="805"/>
      <c r="FQ9" s="805"/>
      <c r="FR9" s="805"/>
      <c r="FS9" s="805"/>
      <c r="FT9" s="805"/>
      <c r="FU9" s="805"/>
      <c r="FV9" s="805"/>
      <c r="FW9" s="805"/>
      <c r="FX9" s="805"/>
      <c r="FY9" s="805"/>
      <c r="FZ9" s="805"/>
      <c r="GA9" s="805"/>
      <c r="GB9" s="805"/>
      <c r="GC9" s="805"/>
      <c r="GD9" s="805"/>
      <c r="GE9" s="805"/>
      <c r="GF9" s="805"/>
      <c r="GG9" s="805"/>
      <c r="GH9" s="805"/>
      <c r="GI9" s="805"/>
      <c r="GJ9" s="805"/>
      <c r="GK9" s="805"/>
      <c r="GL9" s="805"/>
      <c r="GM9" s="805"/>
      <c r="GN9" s="805"/>
      <c r="GO9" s="805"/>
      <c r="GP9" s="805"/>
      <c r="GQ9" s="805"/>
      <c r="GR9" s="805"/>
      <c r="GS9" s="805"/>
      <c r="GT9" s="805"/>
      <c r="GU9" s="805"/>
      <c r="GV9" s="805"/>
      <c r="GW9" s="805"/>
      <c r="GX9" s="805"/>
      <c r="GY9" s="805"/>
      <c r="GZ9" s="805"/>
      <c r="HA9" s="805"/>
      <c r="HB9" s="805"/>
      <c r="HC9" s="805"/>
      <c r="HD9" s="805"/>
      <c r="HE9" s="805"/>
      <c r="HF9" s="805"/>
      <c r="HG9" s="805"/>
      <c r="HH9" s="805"/>
      <c r="HI9" s="805"/>
      <c r="HJ9" s="805"/>
      <c r="HK9" s="805"/>
      <c r="HL9" s="805"/>
      <c r="HM9" s="805"/>
      <c r="HN9" s="805"/>
      <c r="HO9" s="805"/>
      <c r="HP9" s="805"/>
      <c r="HQ9" s="805"/>
      <c r="HR9" s="805"/>
      <c r="HS9" s="805"/>
      <c r="HT9" s="805"/>
      <c r="HU9" s="805"/>
      <c r="HV9" s="805"/>
      <c r="HW9" s="805"/>
      <c r="HX9" s="805"/>
      <c r="HY9" s="805"/>
      <c r="HZ9" s="805"/>
      <c r="IA9" s="805"/>
      <c r="IB9" s="805"/>
      <c r="IC9" s="805"/>
      <c r="ID9" s="805"/>
      <c r="IE9" s="805"/>
      <c r="IF9" s="805"/>
      <c r="IG9" s="805"/>
      <c r="IH9" s="805"/>
      <c r="II9" s="805"/>
      <c r="IJ9" s="805"/>
      <c r="IK9" s="805"/>
      <c r="IL9" s="805"/>
      <c r="IM9" s="805"/>
      <c r="IN9" s="805"/>
    </row>
    <row r="10" spans="1:248" s="806" customFormat="1">
      <c r="A10" s="795" t="s">
        <v>424</v>
      </c>
      <c r="B10" s="795"/>
      <c r="C10" s="795">
        <v>2012</v>
      </c>
      <c r="D10" s="796" t="s">
        <v>826</v>
      </c>
      <c r="E10" s="796" t="s">
        <v>825</v>
      </c>
      <c r="F10" s="797" t="s">
        <v>22</v>
      </c>
      <c r="G10" s="797" t="s">
        <v>11</v>
      </c>
      <c r="H10" s="798" t="s">
        <v>519</v>
      </c>
      <c r="I10" s="796" t="s">
        <v>1407</v>
      </c>
      <c r="J10" s="796" t="s">
        <v>181</v>
      </c>
      <c r="K10" s="799" t="s">
        <v>1237</v>
      </c>
      <c r="L10" s="800">
        <v>2.5000000000000001E-2</v>
      </c>
      <c r="M10" s="856">
        <v>500</v>
      </c>
      <c r="N10" s="795"/>
      <c r="O10" s="807" t="s">
        <v>228</v>
      </c>
      <c r="P10" s="802" t="s">
        <v>137</v>
      </c>
      <c r="Q10" s="802">
        <v>673</v>
      </c>
      <c r="R10" s="802"/>
      <c r="S10" s="803">
        <f t="shared" si="0"/>
        <v>134.6</v>
      </c>
      <c r="T10" s="802"/>
      <c r="U10" s="809"/>
      <c r="V10" s="808"/>
      <c r="W10" s="805"/>
      <c r="X10" s="805"/>
      <c r="Y10" s="805"/>
      <c r="Z10" s="805"/>
      <c r="AA10" s="805"/>
      <c r="AB10" s="805"/>
      <c r="AC10" s="805"/>
      <c r="AD10" s="805"/>
      <c r="AE10" s="805"/>
      <c r="AF10" s="805"/>
      <c r="AG10" s="805"/>
      <c r="AH10" s="805"/>
      <c r="AI10" s="805"/>
      <c r="AJ10" s="805"/>
      <c r="AK10" s="805"/>
      <c r="AL10" s="805"/>
      <c r="AM10" s="805"/>
      <c r="AN10" s="805"/>
      <c r="AO10" s="805"/>
      <c r="AP10" s="805"/>
      <c r="AQ10" s="805"/>
      <c r="AR10" s="805"/>
      <c r="AS10" s="805"/>
      <c r="AT10" s="805"/>
      <c r="AU10" s="805"/>
      <c r="AV10" s="805"/>
      <c r="AW10" s="805"/>
      <c r="AX10" s="805"/>
      <c r="AY10" s="805"/>
      <c r="AZ10" s="805"/>
      <c r="BA10" s="805"/>
      <c r="BB10" s="805"/>
      <c r="BC10" s="805"/>
      <c r="BD10" s="805"/>
      <c r="BE10" s="805"/>
      <c r="BF10" s="805"/>
      <c r="BG10" s="805"/>
      <c r="BH10" s="805"/>
      <c r="BI10" s="805"/>
      <c r="BJ10" s="805"/>
      <c r="BK10" s="805"/>
      <c r="BL10" s="805"/>
      <c r="BM10" s="805"/>
      <c r="BN10" s="805"/>
      <c r="BO10" s="805"/>
      <c r="BP10" s="805"/>
      <c r="BQ10" s="805"/>
      <c r="BR10" s="805"/>
      <c r="BS10" s="805"/>
      <c r="BT10" s="805"/>
      <c r="BU10" s="805"/>
      <c r="BV10" s="805"/>
      <c r="BW10" s="805"/>
      <c r="BX10" s="805"/>
      <c r="BY10" s="805"/>
      <c r="BZ10" s="805"/>
      <c r="CA10" s="805"/>
      <c r="CB10" s="805"/>
      <c r="CC10" s="805"/>
      <c r="CD10" s="805"/>
      <c r="CE10" s="805"/>
      <c r="CF10" s="805"/>
      <c r="CG10" s="805"/>
      <c r="CH10" s="805"/>
      <c r="CI10" s="805"/>
      <c r="CJ10" s="805"/>
      <c r="CK10" s="805"/>
      <c r="CL10" s="805"/>
      <c r="CM10" s="805"/>
      <c r="CN10" s="805"/>
      <c r="CO10" s="805"/>
      <c r="CP10" s="805"/>
      <c r="CQ10" s="805"/>
      <c r="CR10" s="805"/>
      <c r="CS10" s="805"/>
      <c r="CT10" s="805"/>
      <c r="CU10" s="805"/>
      <c r="CV10" s="805"/>
      <c r="CW10" s="805"/>
      <c r="CX10" s="805"/>
      <c r="CY10" s="805"/>
      <c r="CZ10" s="805"/>
      <c r="DA10" s="805"/>
      <c r="DB10" s="805"/>
      <c r="DC10" s="805"/>
      <c r="DD10" s="805"/>
      <c r="DE10" s="805"/>
      <c r="DF10" s="805"/>
      <c r="DG10" s="805"/>
      <c r="DH10" s="805"/>
      <c r="DI10" s="805"/>
      <c r="DJ10" s="805"/>
      <c r="DK10" s="805"/>
      <c r="DL10" s="805"/>
      <c r="DM10" s="805"/>
      <c r="DN10" s="805"/>
      <c r="DO10" s="805"/>
      <c r="DP10" s="805"/>
      <c r="DQ10" s="805"/>
      <c r="DR10" s="805"/>
      <c r="DS10" s="805"/>
      <c r="DT10" s="805"/>
      <c r="DU10" s="805"/>
      <c r="DV10" s="805"/>
      <c r="DW10" s="805"/>
      <c r="DX10" s="805"/>
      <c r="DY10" s="805"/>
      <c r="DZ10" s="805"/>
      <c r="EA10" s="805"/>
      <c r="EB10" s="805"/>
      <c r="EC10" s="805"/>
      <c r="ED10" s="805"/>
      <c r="EE10" s="805"/>
      <c r="EF10" s="805"/>
      <c r="EG10" s="805"/>
      <c r="EH10" s="805"/>
      <c r="EI10" s="805"/>
      <c r="EJ10" s="805"/>
      <c r="EK10" s="805"/>
      <c r="EL10" s="805"/>
      <c r="EM10" s="805"/>
      <c r="EN10" s="805"/>
      <c r="EO10" s="805"/>
      <c r="EP10" s="805"/>
      <c r="EQ10" s="805"/>
      <c r="ER10" s="805"/>
      <c r="ES10" s="805"/>
      <c r="ET10" s="805"/>
      <c r="EU10" s="805"/>
      <c r="EV10" s="805"/>
      <c r="EW10" s="805"/>
      <c r="EX10" s="805"/>
      <c r="EY10" s="805"/>
      <c r="EZ10" s="805"/>
      <c r="FA10" s="805"/>
      <c r="FB10" s="805"/>
      <c r="FC10" s="805"/>
      <c r="FD10" s="805"/>
      <c r="FE10" s="805"/>
      <c r="FF10" s="805"/>
      <c r="FG10" s="805"/>
      <c r="FH10" s="805"/>
      <c r="FI10" s="805"/>
      <c r="FJ10" s="805"/>
      <c r="FK10" s="805"/>
      <c r="FL10" s="805"/>
      <c r="FM10" s="805"/>
      <c r="FN10" s="805"/>
      <c r="FO10" s="805"/>
      <c r="FP10" s="805"/>
      <c r="FQ10" s="805"/>
      <c r="FR10" s="805"/>
      <c r="FS10" s="805"/>
      <c r="FT10" s="805"/>
      <c r="FU10" s="805"/>
      <c r="FV10" s="805"/>
      <c r="FW10" s="805"/>
      <c r="FX10" s="805"/>
      <c r="FY10" s="805"/>
      <c r="FZ10" s="805"/>
      <c r="GA10" s="805"/>
      <c r="GB10" s="805"/>
      <c r="GC10" s="805"/>
      <c r="GD10" s="805"/>
      <c r="GE10" s="805"/>
      <c r="GF10" s="805"/>
      <c r="GG10" s="805"/>
      <c r="GH10" s="805"/>
      <c r="GI10" s="805"/>
      <c r="GJ10" s="805"/>
      <c r="GK10" s="805"/>
      <c r="GL10" s="805"/>
      <c r="GM10" s="805"/>
      <c r="GN10" s="805"/>
      <c r="GO10" s="805"/>
      <c r="GP10" s="805"/>
      <c r="GQ10" s="805"/>
      <c r="GR10" s="805"/>
      <c r="GS10" s="805"/>
      <c r="GT10" s="805"/>
      <c r="GU10" s="805"/>
      <c r="GV10" s="805"/>
      <c r="GW10" s="805"/>
      <c r="GX10" s="805"/>
      <c r="GY10" s="805"/>
      <c r="GZ10" s="805"/>
      <c r="HA10" s="805"/>
      <c r="HB10" s="805"/>
      <c r="HC10" s="805"/>
      <c r="HD10" s="805"/>
      <c r="HE10" s="805"/>
      <c r="HF10" s="805"/>
      <c r="HG10" s="805"/>
      <c r="HH10" s="805"/>
      <c r="HI10" s="805"/>
      <c r="HJ10" s="805"/>
      <c r="HK10" s="805"/>
      <c r="HL10" s="805"/>
      <c r="HM10" s="805"/>
      <c r="HN10" s="805"/>
      <c r="HO10" s="805"/>
      <c r="HP10" s="805"/>
      <c r="HQ10" s="805"/>
      <c r="HR10" s="805"/>
      <c r="HS10" s="805"/>
      <c r="HT10" s="805"/>
      <c r="HU10" s="805"/>
      <c r="HV10" s="805"/>
      <c r="HW10" s="805"/>
      <c r="HX10" s="805"/>
      <c r="HY10" s="805"/>
      <c r="HZ10" s="805"/>
      <c r="IA10" s="805"/>
      <c r="IB10" s="805"/>
      <c r="IC10" s="805"/>
      <c r="ID10" s="805"/>
      <c r="IE10" s="805"/>
      <c r="IF10" s="805"/>
      <c r="IG10" s="805"/>
      <c r="IH10" s="805"/>
      <c r="II10" s="805"/>
      <c r="IJ10" s="805"/>
      <c r="IK10" s="805"/>
      <c r="IL10" s="805"/>
      <c r="IM10" s="805"/>
      <c r="IN10" s="805"/>
    </row>
    <row r="11" spans="1:248" s="806" customFormat="1" ht="22.5">
      <c r="A11" s="795" t="s">
        <v>424</v>
      </c>
      <c r="B11" s="795"/>
      <c r="C11" s="795">
        <v>2012</v>
      </c>
      <c r="D11" s="796" t="s">
        <v>826</v>
      </c>
      <c r="E11" s="796" t="s">
        <v>825</v>
      </c>
      <c r="F11" s="797" t="s">
        <v>22</v>
      </c>
      <c r="G11" s="797" t="s">
        <v>11</v>
      </c>
      <c r="H11" s="798" t="s">
        <v>519</v>
      </c>
      <c r="I11" s="796" t="s">
        <v>1407</v>
      </c>
      <c r="J11" s="796" t="s">
        <v>180</v>
      </c>
      <c r="K11" s="799" t="s">
        <v>1235</v>
      </c>
      <c r="L11" s="800">
        <v>2.5000000000000001E-2</v>
      </c>
      <c r="M11" s="856">
        <v>1000</v>
      </c>
      <c r="N11" s="795"/>
      <c r="O11" s="801">
        <v>0.31</v>
      </c>
      <c r="P11" s="802" t="s">
        <v>137</v>
      </c>
      <c r="Q11" s="802">
        <v>874</v>
      </c>
      <c r="R11" s="802"/>
      <c r="S11" s="803">
        <f t="shared" si="0"/>
        <v>87.4</v>
      </c>
      <c r="T11" s="802"/>
      <c r="U11" s="809"/>
      <c r="V11" s="808"/>
      <c r="W11" s="805"/>
      <c r="X11" s="805"/>
      <c r="Y11" s="805"/>
      <c r="Z11" s="805"/>
      <c r="AA11" s="805"/>
      <c r="AB11" s="805"/>
      <c r="AC11" s="805"/>
      <c r="AD11" s="805"/>
      <c r="AE11" s="805"/>
      <c r="AF11" s="805"/>
      <c r="AG11" s="805"/>
      <c r="AH11" s="805"/>
      <c r="AI11" s="805"/>
      <c r="AJ11" s="805"/>
      <c r="AK11" s="805"/>
      <c r="AL11" s="805"/>
      <c r="AM11" s="805"/>
      <c r="AN11" s="805"/>
      <c r="AO11" s="805"/>
      <c r="AP11" s="805"/>
      <c r="AQ11" s="805"/>
      <c r="AR11" s="805"/>
      <c r="AS11" s="805"/>
      <c r="AT11" s="805"/>
      <c r="AU11" s="805"/>
      <c r="AV11" s="805"/>
      <c r="AW11" s="805"/>
      <c r="AX11" s="805"/>
      <c r="AY11" s="805"/>
      <c r="AZ11" s="805"/>
      <c r="BA11" s="805"/>
      <c r="BB11" s="805"/>
      <c r="BC11" s="805"/>
      <c r="BD11" s="805"/>
      <c r="BE11" s="805"/>
      <c r="BF11" s="805"/>
      <c r="BG11" s="805"/>
      <c r="BH11" s="805"/>
      <c r="BI11" s="805"/>
      <c r="BJ11" s="805"/>
      <c r="BK11" s="805"/>
      <c r="BL11" s="805"/>
      <c r="BM11" s="805"/>
      <c r="BN11" s="805"/>
      <c r="BO11" s="805"/>
      <c r="BP11" s="805"/>
      <c r="BQ11" s="805"/>
      <c r="BR11" s="805"/>
      <c r="BS11" s="805"/>
      <c r="BT11" s="805"/>
      <c r="BU11" s="805"/>
      <c r="BV11" s="805"/>
      <c r="BW11" s="805"/>
      <c r="BX11" s="805"/>
      <c r="BY11" s="805"/>
      <c r="BZ11" s="805"/>
      <c r="CA11" s="805"/>
      <c r="CB11" s="805"/>
      <c r="CC11" s="805"/>
      <c r="CD11" s="805"/>
      <c r="CE11" s="805"/>
      <c r="CF11" s="805"/>
      <c r="CG11" s="805"/>
      <c r="CH11" s="805"/>
      <c r="CI11" s="805"/>
      <c r="CJ11" s="805"/>
      <c r="CK11" s="805"/>
      <c r="CL11" s="805"/>
      <c r="CM11" s="805"/>
      <c r="CN11" s="805"/>
      <c r="CO11" s="805"/>
      <c r="CP11" s="805"/>
      <c r="CQ11" s="805"/>
      <c r="CR11" s="805"/>
      <c r="CS11" s="805"/>
      <c r="CT11" s="805"/>
      <c r="CU11" s="805"/>
      <c r="CV11" s="805"/>
      <c r="CW11" s="805"/>
      <c r="CX11" s="805"/>
      <c r="CY11" s="805"/>
      <c r="CZ11" s="805"/>
      <c r="DA11" s="805"/>
      <c r="DB11" s="805"/>
      <c r="DC11" s="805"/>
      <c r="DD11" s="805"/>
      <c r="DE11" s="805"/>
      <c r="DF11" s="805"/>
      <c r="DG11" s="805"/>
      <c r="DH11" s="805"/>
      <c r="DI11" s="805"/>
      <c r="DJ11" s="805"/>
      <c r="DK11" s="805"/>
      <c r="DL11" s="805"/>
      <c r="DM11" s="805"/>
      <c r="DN11" s="805"/>
      <c r="DO11" s="805"/>
      <c r="DP11" s="805"/>
      <c r="DQ11" s="805"/>
      <c r="DR11" s="805"/>
      <c r="DS11" s="805"/>
      <c r="DT11" s="805"/>
      <c r="DU11" s="805"/>
      <c r="DV11" s="805"/>
      <c r="DW11" s="805"/>
      <c r="DX11" s="805"/>
      <c r="DY11" s="805"/>
      <c r="DZ11" s="805"/>
      <c r="EA11" s="805"/>
      <c r="EB11" s="805"/>
      <c r="EC11" s="805"/>
      <c r="ED11" s="805"/>
      <c r="EE11" s="805"/>
      <c r="EF11" s="805"/>
      <c r="EG11" s="805"/>
      <c r="EH11" s="805"/>
      <c r="EI11" s="805"/>
      <c r="EJ11" s="805"/>
      <c r="EK11" s="805"/>
      <c r="EL11" s="805"/>
      <c r="EM11" s="805"/>
      <c r="EN11" s="805"/>
      <c r="EO11" s="805"/>
      <c r="EP11" s="805"/>
      <c r="EQ11" s="805"/>
      <c r="ER11" s="805"/>
      <c r="ES11" s="805"/>
      <c r="ET11" s="805"/>
      <c r="EU11" s="805"/>
      <c r="EV11" s="805"/>
      <c r="EW11" s="805"/>
      <c r="EX11" s="805"/>
      <c r="EY11" s="805"/>
      <c r="EZ11" s="805"/>
      <c r="FA11" s="805"/>
      <c r="FB11" s="805"/>
      <c r="FC11" s="805"/>
      <c r="FD11" s="805"/>
      <c r="FE11" s="805"/>
      <c r="FF11" s="805"/>
      <c r="FG11" s="805"/>
      <c r="FH11" s="805"/>
      <c r="FI11" s="805"/>
      <c r="FJ11" s="805"/>
      <c r="FK11" s="805"/>
      <c r="FL11" s="805"/>
      <c r="FM11" s="805"/>
      <c r="FN11" s="805"/>
      <c r="FO11" s="805"/>
      <c r="FP11" s="805"/>
      <c r="FQ11" s="805"/>
      <c r="FR11" s="805"/>
      <c r="FS11" s="805"/>
      <c r="FT11" s="805"/>
      <c r="FU11" s="805"/>
      <c r="FV11" s="805"/>
      <c r="FW11" s="805"/>
      <c r="FX11" s="805"/>
      <c r="FY11" s="805"/>
      <c r="FZ11" s="805"/>
      <c r="GA11" s="805"/>
      <c r="GB11" s="805"/>
      <c r="GC11" s="805"/>
      <c r="GD11" s="805"/>
      <c r="GE11" s="805"/>
      <c r="GF11" s="805"/>
      <c r="GG11" s="805"/>
      <c r="GH11" s="805"/>
      <c r="GI11" s="805"/>
      <c r="GJ11" s="805"/>
      <c r="GK11" s="805"/>
      <c r="GL11" s="805"/>
      <c r="GM11" s="805"/>
      <c r="GN11" s="805"/>
      <c r="GO11" s="805"/>
      <c r="GP11" s="805"/>
      <c r="GQ11" s="805"/>
      <c r="GR11" s="805"/>
      <c r="GS11" s="805"/>
      <c r="GT11" s="805"/>
      <c r="GU11" s="805"/>
      <c r="GV11" s="805"/>
      <c r="GW11" s="805"/>
      <c r="GX11" s="805"/>
      <c r="GY11" s="805"/>
      <c r="GZ11" s="805"/>
      <c r="HA11" s="805"/>
      <c r="HB11" s="805"/>
      <c r="HC11" s="805"/>
      <c r="HD11" s="805"/>
      <c r="HE11" s="805"/>
      <c r="HF11" s="805"/>
      <c r="HG11" s="805"/>
      <c r="HH11" s="805"/>
      <c r="HI11" s="805"/>
      <c r="HJ11" s="805"/>
      <c r="HK11" s="805"/>
      <c r="HL11" s="805"/>
      <c r="HM11" s="805"/>
      <c r="HN11" s="805"/>
      <c r="HO11" s="805"/>
      <c r="HP11" s="805"/>
      <c r="HQ11" s="805"/>
      <c r="HR11" s="805"/>
      <c r="HS11" s="805"/>
      <c r="HT11" s="805"/>
      <c r="HU11" s="805"/>
      <c r="HV11" s="805"/>
      <c r="HW11" s="805"/>
      <c r="HX11" s="805"/>
      <c r="HY11" s="805"/>
      <c r="HZ11" s="805"/>
      <c r="IA11" s="805"/>
      <c r="IB11" s="805"/>
      <c r="IC11" s="805"/>
      <c r="ID11" s="805"/>
      <c r="IE11" s="805"/>
      <c r="IF11" s="805"/>
      <c r="IG11" s="805"/>
      <c r="IH11" s="805"/>
      <c r="II11" s="805"/>
      <c r="IJ11" s="805"/>
      <c r="IK11" s="805"/>
      <c r="IL11" s="805"/>
      <c r="IM11" s="805"/>
      <c r="IN11" s="805"/>
    </row>
    <row r="12" spans="1:248" s="649" customFormat="1" ht="33.75">
      <c r="A12" s="636" t="s">
        <v>424</v>
      </c>
      <c r="B12" s="636"/>
      <c r="C12" s="636">
        <v>2012</v>
      </c>
      <c r="D12" s="641" t="s">
        <v>151</v>
      </c>
      <c r="E12" s="641" t="s">
        <v>825</v>
      </c>
      <c r="F12" s="642" t="s">
        <v>22</v>
      </c>
      <c r="G12" s="642" t="s">
        <v>11</v>
      </c>
      <c r="H12" s="643" t="s">
        <v>486</v>
      </c>
      <c r="I12" s="641" t="s">
        <v>829</v>
      </c>
      <c r="J12" s="641" t="s">
        <v>1234</v>
      </c>
      <c r="K12" s="644" t="s">
        <v>1238</v>
      </c>
      <c r="L12" s="645">
        <v>2.5000000000000001E-2</v>
      </c>
      <c r="M12" s="855">
        <v>3500</v>
      </c>
      <c r="N12" s="636"/>
      <c r="O12" s="776">
        <v>0.22</v>
      </c>
      <c r="P12" s="647" t="s">
        <v>137</v>
      </c>
      <c r="Q12" s="647">
        <v>3882</v>
      </c>
      <c r="R12" s="647"/>
      <c r="S12" s="773">
        <f t="shared" si="0"/>
        <v>110.91428571428571</v>
      </c>
      <c r="T12" s="647"/>
      <c r="U12" s="648"/>
      <c r="V12" s="244"/>
      <c r="W12" s="648"/>
      <c r="X12" s="648"/>
      <c r="Y12" s="648"/>
      <c r="Z12" s="648"/>
      <c r="AA12" s="648"/>
      <c r="AB12" s="648"/>
      <c r="AC12" s="648"/>
      <c r="AD12" s="648"/>
      <c r="AE12" s="648"/>
      <c r="AF12" s="648"/>
      <c r="AG12" s="648"/>
      <c r="AH12" s="648"/>
      <c r="AI12" s="648"/>
      <c r="AJ12" s="648"/>
      <c r="AK12" s="648"/>
      <c r="AL12" s="648"/>
      <c r="AM12" s="648"/>
      <c r="AN12" s="648"/>
      <c r="AO12" s="648"/>
      <c r="AP12" s="648"/>
      <c r="AQ12" s="648"/>
      <c r="AR12" s="648"/>
      <c r="AS12" s="648"/>
      <c r="AT12" s="648"/>
      <c r="AU12" s="648"/>
      <c r="AV12" s="648"/>
      <c r="AW12" s="648"/>
      <c r="AX12" s="648"/>
      <c r="AY12" s="648"/>
      <c r="AZ12" s="648"/>
      <c r="BA12" s="648"/>
      <c r="BB12" s="648"/>
      <c r="BC12" s="648"/>
      <c r="BD12" s="648"/>
      <c r="BE12" s="648"/>
      <c r="BF12" s="648"/>
      <c r="BG12" s="648"/>
      <c r="BH12" s="648"/>
      <c r="BI12" s="648"/>
      <c r="BJ12" s="648"/>
      <c r="BK12" s="648"/>
      <c r="BL12" s="648"/>
      <c r="BM12" s="648"/>
      <c r="BN12" s="648"/>
      <c r="BO12" s="648"/>
      <c r="BP12" s="648"/>
      <c r="BQ12" s="648"/>
      <c r="BR12" s="648"/>
      <c r="BS12" s="648"/>
      <c r="BT12" s="648"/>
      <c r="BU12" s="648"/>
      <c r="BV12" s="648"/>
      <c r="BW12" s="648"/>
      <c r="BX12" s="648"/>
      <c r="BY12" s="648"/>
      <c r="BZ12" s="648"/>
      <c r="CA12" s="648"/>
      <c r="CB12" s="648"/>
      <c r="CC12" s="648"/>
      <c r="CD12" s="648"/>
      <c r="CE12" s="648"/>
      <c r="CF12" s="648"/>
      <c r="CG12" s="648"/>
      <c r="CH12" s="648"/>
      <c r="CI12" s="648"/>
      <c r="CJ12" s="648"/>
      <c r="CK12" s="648"/>
      <c r="CL12" s="648"/>
      <c r="CM12" s="648"/>
      <c r="CN12" s="648"/>
      <c r="CO12" s="648"/>
      <c r="CP12" s="648"/>
      <c r="CQ12" s="648"/>
      <c r="CR12" s="648"/>
      <c r="CS12" s="648"/>
      <c r="CT12" s="648"/>
      <c r="CU12" s="648"/>
      <c r="CV12" s="648"/>
      <c r="CW12" s="648"/>
      <c r="CX12" s="648"/>
      <c r="CY12" s="648"/>
      <c r="CZ12" s="648"/>
      <c r="DA12" s="648"/>
      <c r="DB12" s="648"/>
      <c r="DC12" s="648"/>
      <c r="DD12" s="648"/>
      <c r="DE12" s="648"/>
      <c r="DF12" s="648"/>
      <c r="DG12" s="648"/>
      <c r="DH12" s="648"/>
      <c r="DI12" s="648"/>
      <c r="DJ12" s="648"/>
      <c r="DK12" s="648"/>
      <c r="DL12" s="648"/>
      <c r="DM12" s="648"/>
      <c r="DN12" s="648"/>
      <c r="DO12" s="648"/>
      <c r="DP12" s="648"/>
      <c r="DQ12" s="648"/>
      <c r="DR12" s="648"/>
      <c r="DS12" s="648"/>
      <c r="DT12" s="648"/>
      <c r="DU12" s="648"/>
      <c r="DV12" s="648"/>
      <c r="DW12" s="648"/>
      <c r="DX12" s="648"/>
      <c r="DY12" s="648"/>
      <c r="DZ12" s="648"/>
      <c r="EA12" s="648"/>
      <c r="EB12" s="648"/>
      <c r="EC12" s="648"/>
      <c r="ED12" s="648"/>
      <c r="EE12" s="648"/>
      <c r="EF12" s="648"/>
      <c r="EG12" s="648"/>
      <c r="EH12" s="648"/>
      <c r="EI12" s="648"/>
      <c r="EJ12" s="648"/>
      <c r="EK12" s="648"/>
      <c r="EL12" s="648"/>
      <c r="EM12" s="648"/>
      <c r="EN12" s="648"/>
      <c r="EO12" s="648"/>
      <c r="EP12" s="648"/>
      <c r="EQ12" s="648"/>
      <c r="ER12" s="648"/>
      <c r="ES12" s="648"/>
      <c r="ET12" s="648"/>
      <c r="EU12" s="648"/>
      <c r="EV12" s="648"/>
      <c r="EW12" s="648"/>
      <c r="EX12" s="648"/>
      <c r="EY12" s="648"/>
      <c r="EZ12" s="648"/>
      <c r="FA12" s="648"/>
      <c r="FB12" s="648"/>
      <c r="FC12" s="648"/>
      <c r="FD12" s="648"/>
      <c r="FE12" s="648"/>
      <c r="FF12" s="648"/>
      <c r="FG12" s="648"/>
      <c r="FH12" s="648"/>
      <c r="FI12" s="648"/>
      <c r="FJ12" s="648"/>
      <c r="FK12" s="648"/>
      <c r="FL12" s="648"/>
      <c r="FM12" s="648"/>
      <c r="FN12" s="648"/>
      <c r="FO12" s="648"/>
      <c r="FP12" s="648"/>
      <c r="FQ12" s="648"/>
      <c r="FR12" s="648"/>
      <c r="FS12" s="648"/>
      <c r="FT12" s="648"/>
      <c r="FU12" s="648"/>
      <c r="FV12" s="648"/>
      <c r="FW12" s="648"/>
      <c r="FX12" s="648"/>
      <c r="FY12" s="648"/>
      <c r="FZ12" s="648"/>
      <c r="GA12" s="648"/>
      <c r="GB12" s="648"/>
      <c r="GC12" s="648"/>
      <c r="GD12" s="648"/>
      <c r="GE12" s="648"/>
      <c r="GF12" s="648"/>
      <c r="GG12" s="648"/>
      <c r="GH12" s="648"/>
      <c r="GI12" s="648"/>
      <c r="GJ12" s="648"/>
      <c r="GK12" s="648"/>
      <c r="GL12" s="648"/>
      <c r="GM12" s="648"/>
      <c r="GN12" s="648"/>
      <c r="GO12" s="648"/>
      <c r="GP12" s="648"/>
      <c r="GQ12" s="648"/>
      <c r="GR12" s="648"/>
      <c r="GS12" s="648"/>
      <c r="GT12" s="648"/>
      <c r="GU12" s="648"/>
      <c r="GV12" s="648"/>
      <c r="GW12" s="648"/>
      <c r="GX12" s="648"/>
      <c r="GY12" s="648"/>
      <c r="GZ12" s="648"/>
      <c r="HA12" s="648"/>
      <c r="HB12" s="648"/>
      <c r="HC12" s="648"/>
      <c r="HD12" s="648"/>
      <c r="HE12" s="648"/>
      <c r="HF12" s="648"/>
      <c r="HG12" s="648"/>
      <c r="HH12" s="648"/>
      <c r="HI12" s="648"/>
      <c r="HJ12" s="648"/>
      <c r="HK12" s="648"/>
      <c r="HL12" s="648"/>
      <c r="HM12" s="648"/>
      <c r="HN12" s="648"/>
      <c r="HO12" s="648"/>
      <c r="HP12" s="648"/>
      <c r="HQ12" s="648"/>
      <c r="HR12" s="648"/>
      <c r="HS12" s="648"/>
      <c r="HT12" s="648"/>
      <c r="HU12" s="648"/>
      <c r="HV12" s="648"/>
      <c r="HW12" s="648"/>
      <c r="HX12" s="648"/>
      <c r="HY12" s="648"/>
      <c r="HZ12" s="648"/>
      <c r="IA12" s="648"/>
      <c r="IB12" s="648"/>
      <c r="IC12" s="648"/>
      <c r="ID12" s="648"/>
      <c r="IE12" s="648"/>
      <c r="IF12" s="648"/>
      <c r="IG12" s="648"/>
      <c r="IH12" s="648"/>
      <c r="II12" s="648"/>
      <c r="IJ12" s="648"/>
      <c r="IK12" s="648"/>
      <c r="IL12" s="648"/>
      <c r="IM12" s="648"/>
      <c r="IN12" s="648"/>
    </row>
    <row r="13" spans="1:248" s="649" customFormat="1" ht="33.75">
      <c r="A13" s="636" t="s">
        <v>424</v>
      </c>
      <c r="B13" s="636"/>
      <c r="C13" s="636">
        <v>2012</v>
      </c>
      <c r="D13" s="641" t="s">
        <v>151</v>
      </c>
      <c r="E13" s="641" t="s">
        <v>825</v>
      </c>
      <c r="F13" s="642" t="s">
        <v>22</v>
      </c>
      <c r="G13" s="642" t="s">
        <v>11</v>
      </c>
      <c r="H13" s="643" t="s">
        <v>519</v>
      </c>
      <c r="I13" s="641" t="s">
        <v>828</v>
      </c>
      <c r="J13" s="641" t="s">
        <v>1234</v>
      </c>
      <c r="K13" s="644" t="s">
        <v>1238</v>
      </c>
      <c r="L13" s="645">
        <v>2.5000000000000001E-2</v>
      </c>
      <c r="M13" s="855">
        <v>4500</v>
      </c>
      <c r="N13" s="636"/>
      <c r="O13" s="776">
        <v>0.21</v>
      </c>
      <c r="P13" s="647" t="s">
        <v>137</v>
      </c>
      <c r="Q13" s="647">
        <v>4500</v>
      </c>
      <c r="R13" s="647"/>
      <c r="S13" s="773">
        <f t="shared" si="0"/>
        <v>100</v>
      </c>
      <c r="T13" s="647"/>
      <c r="U13" s="650" t="str">
        <f>IF(ISBLANK(T13),"",T13/P13)</f>
        <v/>
      </c>
      <c r="V13" s="244"/>
      <c r="W13" s="648"/>
      <c r="X13" s="648"/>
      <c r="Y13" s="648"/>
      <c r="Z13" s="648"/>
      <c r="AA13" s="648"/>
      <c r="AB13" s="648"/>
      <c r="AC13" s="648"/>
      <c r="AD13" s="648"/>
      <c r="AE13" s="648"/>
      <c r="AF13" s="648"/>
      <c r="AG13" s="648"/>
      <c r="AH13" s="648"/>
      <c r="AI13" s="648"/>
      <c r="AJ13" s="648"/>
      <c r="AK13" s="648"/>
      <c r="AL13" s="648"/>
      <c r="AM13" s="648"/>
      <c r="AN13" s="648"/>
      <c r="AO13" s="648"/>
      <c r="AP13" s="648"/>
      <c r="AQ13" s="648"/>
      <c r="AR13" s="648"/>
      <c r="AS13" s="648"/>
      <c r="AT13" s="648"/>
      <c r="AU13" s="648"/>
      <c r="AV13" s="648"/>
      <c r="AW13" s="648"/>
      <c r="AX13" s="648"/>
      <c r="AY13" s="648"/>
      <c r="AZ13" s="648"/>
      <c r="BA13" s="648"/>
      <c r="BB13" s="648"/>
      <c r="BC13" s="648"/>
      <c r="BD13" s="648"/>
      <c r="BE13" s="648"/>
      <c r="BF13" s="648"/>
      <c r="BG13" s="648"/>
      <c r="BH13" s="648"/>
      <c r="BI13" s="648"/>
      <c r="BJ13" s="648"/>
      <c r="BK13" s="648"/>
      <c r="BL13" s="648"/>
      <c r="BM13" s="648"/>
      <c r="BN13" s="648"/>
      <c r="BO13" s="648"/>
      <c r="BP13" s="648"/>
      <c r="BQ13" s="648"/>
      <c r="BR13" s="648"/>
      <c r="BS13" s="648"/>
      <c r="BT13" s="648"/>
      <c r="BU13" s="648"/>
      <c r="BV13" s="648"/>
      <c r="BW13" s="648"/>
      <c r="BX13" s="648"/>
      <c r="BY13" s="648"/>
      <c r="BZ13" s="648"/>
      <c r="CA13" s="648"/>
      <c r="CB13" s="648"/>
      <c r="CC13" s="648"/>
      <c r="CD13" s="648"/>
      <c r="CE13" s="648"/>
      <c r="CF13" s="648"/>
      <c r="CG13" s="648"/>
      <c r="CH13" s="648"/>
      <c r="CI13" s="648"/>
      <c r="CJ13" s="648"/>
      <c r="CK13" s="648"/>
      <c r="CL13" s="648"/>
      <c r="CM13" s="648"/>
      <c r="CN13" s="648"/>
      <c r="CO13" s="648"/>
      <c r="CP13" s="648"/>
      <c r="CQ13" s="648"/>
      <c r="CR13" s="648"/>
      <c r="CS13" s="648"/>
      <c r="CT13" s="648"/>
      <c r="CU13" s="648"/>
      <c r="CV13" s="648"/>
      <c r="CW13" s="648"/>
      <c r="CX13" s="648"/>
      <c r="CY13" s="648"/>
      <c r="CZ13" s="648"/>
      <c r="DA13" s="648"/>
      <c r="DB13" s="648"/>
      <c r="DC13" s="648"/>
      <c r="DD13" s="648"/>
      <c r="DE13" s="648"/>
      <c r="DF13" s="648"/>
      <c r="DG13" s="648"/>
      <c r="DH13" s="648"/>
      <c r="DI13" s="648"/>
      <c r="DJ13" s="648"/>
      <c r="DK13" s="648"/>
      <c r="DL13" s="648"/>
      <c r="DM13" s="648"/>
      <c r="DN13" s="648"/>
      <c r="DO13" s="648"/>
      <c r="DP13" s="648"/>
      <c r="DQ13" s="648"/>
      <c r="DR13" s="648"/>
      <c r="DS13" s="648"/>
      <c r="DT13" s="648"/>
      <c r="DU13" s="648"/>
      <c r="DV13" s="648"/>
      <c r="DW13" s="648"/>
      <c r="DX13" s="648"/>
      <c r="DY13" s="648"/>
      <c r="DZ13" s="648"/>
      <c r="EA13" s="648"/>
      <c r="EB13" s="648"/>
      <c r="EC13" s="648"/>
      <c r="ED13" s="648"/>
      <c r="EE13" s="648"/>
      <c r="EF13" s="648"/>
      <c r="EG13" s="648"/>
      <c r="EH13" s="648"/>
      <c r="EI13" s="648"/>
      <c r="EJ13" s="648"/>
      <c r="EK13" s="648"/>
      <c r="EL13" s="648"/>
      <c r="EM13" s="648"/>
      <c r="EN13" s="648"/>
      <c r="EO13" s="648"/>
      <c r="EP13" s="648"/>
      <c r="EQ13" s="648"/>
      <c r="ER13" s="648"/>
      <c r="ES13" s="648"/>
      <c r="ET13" s="648"/>
      <c r="EU13" s="648"/>
      <c r="EV13" s="648"/>
      <c r="EW13" s="648"/>
      <c r="EX13" s="648"/>
      <c r="EY13" s="648"/>
      <c r="EZ13" s="648"/>
      <c r="FA13" s="648"/>
      <c r="FB13" s="648"/>
      <c r="FC13" s="648"/>
      <c r="FD13" s="648"/>
      <c r="FE13" s="648"/>
      <c r="FF13" s="648"/>
      <c r="FG13" s="648"/>
      <c r="FH13" s="648"/>
      <c r="FI13" s="648"/>
      <c r="FJ13" s="648"/>
      <c r="FK13" s="648"/>
      <c r="FL13" s="648"/>
      <c r="FM13" s="648"/>
      <c r="FN13" s="648"/>
      <c r="FO13" s="648"/>
      <c r="FP13" s="648"/>
      <c r="FQ13" s="648"/>
      <c r="FR13" s="648"/>
      <c r="FS13" s="648"/>
      <c r="FT13" s="648"/>
      <c r="FU13" s="648"/>
      <c r="FV13" s="648"/>
      <c r="FW13" s="648"/>
      <c r="FX13" s="648"/>
      <c r="FY13" s="648"/>
      <c r="FZ13" s="648"/>
      <c r="GA13" s="648"/>
      <c r="GB13" s="648"/>
      <c r="GC13" s="648"/>
      <c r="GD13" s="648"/>
      <c r="GE13" s="648"/>
      <c r="GF13" s="648"/>
      <c r="GG13" s="648"/>
      <c r="GH13" s="648"/>
      <c r="GI13" s="648"/>
      <c r="GJ13" s="648"/>
      <c r="GK13" s="648"/>
      <c r="GL13" s="648"/>
      <c r="GM13" s="648"/>
      <c r="GN13" s="648"/>
      <c r="GO13" s="648"/>
      <c r="GP13" s="648"/>
      <c r="GQ13" s="648"/>
      <c r="GR13" s="648"/>
      <c r="GS13" s="648"/>
      <c r="GT13" s="648"/>
      <c r="GU13" s="648"/>
      <c r="GV13" s="648"/>
      <c r="GW13" s="648"/>
      <c r="GX13" s="648"/>
      <c r="GY13" s="648"/>
      <c r="GZ13" s="648"/>
      <c r="HA13" s="648"/>
      <c r="HB13" s="648"/>
      <c r="HC13" s="648"/>
      <c r="HD13" s="648"/>
      <c r="HE13" s="648"/>
      <c r="HF13" s="648"/>
      <c r="HG13" s="648"/>
      <c r="HH13" s="648"/>
      <c r="HI13" s="648"/>
      <c r="HJ13" s="648"/>
      <c r="HK13" s="648"/>
      <c r="HL13" s="648"/>
      <c r="HM13" s="648"/>
      <c r="HN13" s="648"/>
      <c r="HO13" s="648"/>
      <c r="HP13" s="648"/>
      <c r="HQ13" s="648"/>
      <c r="HR13" s="648"/>
      <c r="HS13" s="648"/>
      <c r="HT13" s="648"/>
      <c r="HU13" s="648"/>
      <c r="HV13" s="648"/>
      <c r="HW13" s="648"/>
      <c r="HX13" s="648"/>
      <c r="HY13" s="648"/>
      <c r="HZ13" s="648"/>
      <c r="IA13" s="648"/>
      <c r="IB13" s="648"/>
      <c r="IC13" s="648"/>
      <c r="ID13" s="648"/>
      <c r="IE13" s="648"/>
      <c r="IF13" s="648"/>
      <c r="IG13" s="648"/>
      <c r="IH13" s="648"/>
      <c r="II13" s="648"/>
      <c r="IJ13" s="648"/>
      <c r="IK13" s="648"/>
      <c r="IL13" s="648"/>
      <c r="IM13" s="648"/>
      <c r="IN13" s="648"/>
    </row>
    <row r="14" spans="1:248" s="649" customFormat="1">
      <c r="A14" s="636" t="s">
        <v>424</v>
      </c>
      <c r="B14" s="636"/>
      <c r="C14" s="636">
        <v>2012</v>
      </c>
      <c r="D14" s="641" t="s">
        <v>151</v>
      </c>
      <c r="E14" s="641" t="s">
        <v>825</v>
      </c>
      <c r="F14" s="642" t="s">
        <v>22</v>
      </c>
      <c r="G14" s="642" t="s">
        <v>11</v>
      </c>
      <c r="H14" s="643" t="s">
        <v>1227</v>
      </c>
      <c r="I14" s="641" t="s">
        <v>829</v>
      </c>
      <c r="J14" s="641" t="s">
        <v>182</v>
      </c>
      <c r="K14" s="644" t="s">
        <v>1239</v>
      </c>
      <c r="L14" s="645">
        <v>2.5000000000000001E-2</v>
      </c>
      <c r="M14" s="855">
        <v>500</v>
      </c>
      <c r="N14" s="636"/>
      <c r="O14" s="651" t="s">
        <v>228</v>
      </c>
      <c r="P14" s="647" t="s">
        <v>137</v>
      </c>
      <c r="Q14" s="647">
        <v>538</v>
      </c>
      <c r="R14" s="647"/>
      <c r="S14" s="773">
        <f t="shared" si="0"/>
        <v>107.6</v>
      </c>
      <c r="T14" s="647"/>
      <c r="U14" s="650" t="str">
        <f>IF(ISBLANK(T14),"",T14/P14)</f>
        <v/>
      </c>
      <c r="V14" s="244"/>
      <c r="W14" s="648"/>
      <c r="X14" s="648"/>
      <c r="Y14" s="648"/>
      <c r="Z14" s="648"/>
      <c r="AA14" s="648"/>
      <c r="AB14" s="648"/>
      <c r="AC14" s="648"/>
      <c r="AD14" s="648"/>
      <c r="AE14" s="648"/>
      <c r="AF14" s="648"/>
      <c r="AG14" s="648"/>
      <c r="AH14" s="648"/>
      <c r="AI14" s="648"/>
      <c r="AJ14" s="648"/>
      <c r="AK14" s="648"/>
      <c r="AL14" s="648"/>
      <c r="AM14" s="648"/>
      <c r="AN14" s="648"/>
      <c r="AO14" s="648"/>
      <c r="AP14" s="648"/>
      <c r="AQ14" s="648"/>
      <c r="AR14" s="648"/>
      <c r="AS14" s="648"/>
      <c r="AT14" s="648"/>
      <c r="AU14" s="648"/>
      <c r="AV14" s="648"/>
      <c r="AW14" s="648"/>
      <c r="AX14" s="648"/>
      <c r="AY14" s="648"/>
      <c r="AZ14" s="648"/>
      <c r="BA14" s="648"/>
      <c r="BB14" s="648"/>
      <c r="BC14" s="648"/>
      <c r="BD14" s="648"/>
      <c r="BE14" s="648"/>
      <c r="BF14" s="648"/>
      <c r="BG14" s="648"/>
      <c r="BH14" s="648"/>
      <c r="BI14" s="648"/>
      <c r="BJ14" s="648"/>
      <c r="BK14" s="648"/>
      <c r="BL14" s="648"/>
      <c r="BM14" s="648"/>
      <c r="BN14" s="648"/>
      <c r="BO14" s="648"/>
      <c r="BP14" s="648"/>
      <c r="BQ14" s="648"/>
      <c r="BR14" s="648"/>
      <c r="BS14" s="648"/>
      <c r="BT14" s="648"/>
      <c r="BU14" s="648"/>
      <c r="BV14" s="648"/>
      <c r="BW14" s="648"/>
      <c r="BX14" s="648"/>
      <c r="BY14" s="648"/>
      <c r="BZ14" s="648"/>
      <c r="CA14" s="648"/>
      <c r="CB14" s="648"/>
      <c r="CC14" s="648"/>
      <c r="CD14" s="648"/>
      <c r="CE14" s="648"/>
      <c r="CF14" s="648"/>
      <c r="CG14" s="648"/>
      <c r="CH14" s="648"/>
      <c r="CI14" s="648"/>
      <c r="CJ14" s="648"/>
      <c r="CK14" s="648"/>
      <c r="CL14" s="648"/>
      <c r="CM14" s="648"/>
      <c r="CN14" s="648"/>
      <c r="CO14" s="648"/>
      <c r="CP14" s="648"/>
      <c r="CQ14" s="648"/>
      <c r="CR14" s="648"/>
      <c r="CS14" s="648"/>
      <c r="CT14" s="648"/>
      <c r="CU14" s="648"/>
      <c r="CV14" s="648"/>
      <c r="CW14" s="648"/>
      <c r="CX14" s="648"/>
      <c r="CY14" s="648"/>
      <c r="CZ14" s="648"/>
      <c r="DA14" s="648"/>
      <c r="DB14" s="648"/>
      <c r="DC14" s="648"/>
      <c r="DD14" s="648"/>
      <c r="DE14" s="648"/>
      <c r="DF14" s="648"/>
      <c r="DG14" s="648"/>
      <c r="DH14" s="648"/>
      <c r="DI14" s="648"/>
      <c r="DJ14" s="648"/>
      <c r="DK14" s="648"/>
      <c r="DL14" s="648"/>
      <c r="DM14" s="648"/>
      <c r="DN14" s="648"/>
      <c r="DO14" s="648"/>
      <c r="DP14" s="648"/>
      <c r="DQ14" s="648"/>
      <c r="DR14" s="648"/>
      <c r="DS14" s="648"/>
      <c r="DT14" s="648"/>
      <c r="DU14" s="648"/>
      <c r="DV14" s="648"/>
      <c r="DW14" s="648"/>
      <c r="DX14" s="648"/>
      <c r="DY14" s="648"/>
      <c r="DZ14" s="648"/>
      <c r="EA14" s="648"/>
      <c r="EB14" s="648"/>
      <c r="EC14" s="648"/>
      <c r="ED14" s="648"/>
      <c r="EE14" s="648"/>
      <c r="EF14" s="648"/>
      <c r="EG14" s="648"/>
      <c r="EH14" s="648"/>
      <c r="EI14" s="648"/>
      <c r="EJ14" s="648"/>
      <c r="EK14" s="648"/>
      <c r="EL14" s="648"/>
      <c r="EM14" s="648"/>
      <c r="EN14" s="648"/>
      <c r="EO14" s="648"/>
      <c r="EP14" s="648"/>
      <c r="EQ14" s="648"/>
      <c r="ER14" s="648"/>
      <c r="ES14" s="648"/>
      <c r="ET14" s="648"/>
      <c r="EU14" s="648"/>
      <c r="EV14" s="648"/>
      <c r="EW14" s="648"/>
      <c r="EX14" s="648"/>
      <c r="EY14" s="648"/>
      <c r="EZ14" s="648"/>
      <c r="FA14" s="648"/>
      <c r="FB14" s="648"/>
      <c r="FC14" s="648"/>
      <c r="FD14" s="648"/>
      <c r="FE14" s="648"/>
      <c r="FF14" s="648"/>
      <c r="FG14" s="648"/>
      <c r="FH14" s="648"/>
      <c r="FI14" s="648"/>
      <c r="FJ14" s="648"/>
      <c r="FK14" s="648"/>
      <c r="FL14" s="648"/>
      <c r="FM14" s="648"/>
      <c r="FN14" s="648"/>
      <c r="FO14" s="648"/>
      <c r="FP14" s="648"/>
      <c r="FQ14" s="648"/>
      <c r="FR14" s="648"/>
      <c r="FS14" s="648"/>
      <c r="FT14" s="648"/>
      <c r="FU14" s="648"/>
      <c r="FV14" s="648"/>
      <c r="FW14" s="648"/>
      <c r="FX14" s="648"/>
      <c r="FY14" s="648"/>
      <c r="FZ14" s="648"/>
      <c r="GA14" s="648"/>
      <c r="GB14" s="648"/>
      <c r="GC14" s="648"/>
      <c r="GD14" s="648"/>
      <c r="GE14" s="648"/>
      <c r="GF14" s="648"/>
      <c r="GG14" s="648"/>
      <c r="GH14" s="648"/>
      <c r="GI14" s="648"/>
      <c r="GJ14" s="648"/>
      <c r="GK14" s="648"/>
      <c r="GL14" s="648"/>
      <c r="GM14" s="648"/>
      <c r="GN14" s="648"/>
      <c r="GO14" s="648"/>
      <c r="GP14" s="648"/>
      <c r="GQ14" s="648"/>
      <c r="GR14" s="648"/>
      <c r="GS14" s="648"/>
      <c r="GT14" s="648"/>
      <c r="GU14" s="648"/>
      <c r="GV14" s="648"/>
      <c r="GW14" s="648"/>
      <c r="GX14" s="648"/>
      <c r="GY14" s="648"/>
      <c r="GZ14" s="648"/>
      <c r="HA14" s="648"/>
      <c r="HB14" s="648"/>
      <c r="HC14" s="648"/>
      <c r="HD14" s="648"/>
      <c r="HE14" s="648"/>
      <c r="HF14" s="648"/>
      <c r="HG14" s="648"/>
      <c r="HH14" s="648"/>
      <c r="HI14" s="648"/>
      <c r="HJ14" s="648"/>
      <c r="HK14" s="648"/>
      <c r="HL14" s="648"/>
      <c r="HM14" s="648"/>
      <c r="HN14" s="648"/>
      <c r="HO14" s="648"/>
      <c r="HP14" s="648"/>
      <c r="HQ14" s="648"/>
      <c r="HR14" s="648"/>
      <c r="HS14" s="648"/>
      <c r="HT14" s="648"/>
      <c r="HU14" s="648"/>
      <c r="HV14" s="648"/>
      <c r="HW14" s="648"/>
      <c r="HX14" s="648"/>
      <c r="HY14" s="648"/>
      <c r="HZ14" s="648"/>
      <c r="IA14" s="648"/>
      <c r="IB14" s="648"/>
      <c r="IC14" s="648"/>
      <c r="ID14" s="648"/>
      <c r="IE14" s="648"/>
      <c r="IF14" s="648"/>
      <c r="IG14" s="648"/>
      <c r="IH14" s="648"/>
      <c r="II14" s="648"/>
      <c r="IJ14" s="648"/>
      <c r="IK14" s="648"/>
      <c r="IL14" s="648"/>
      <c r="IM14" s="648"/>
      <c r="IN14" s="648"/>
    </row>
    <row r="15" spans="1:248" s="649" customFormat="1" ht="22.5">
      <c r="A15" s="636" t="s">
        <v>424</v>
      </c>
      <c r="B15" s="636"/>
      <c r="C15" s="636">
        <v>2012</v>
      </c>
      <c r="D15" s="641" t="s">
        <v>151</v>
      </c>
      <c r="E15" s="641" t="s">
        <v>825</v>
      </c>
      <c r="F15" s="642" t="s">
        <v>22</v>
      </c>
      <c r="G15" s="643" t="s">
        <v>1233</v>
      </c>
      <c r="H15" s="643" t="s">
        <v>519</v>
      </c>
      <c r="I15" s="641" t="s">
        <v>828</v>
      </c>
      <c r="J15" s="641" t="s">
        <v>182</v>
      </c>
      <c r="K15" s="644" t="s">
        <v>1239</v>
      </c>
      <c r="L15" s="645">
        <v>2.5000000000000001E-2</v>
      </c>
      <c r="M15" s="855">
        <v>1000</v>
      </c>
      <c r="N15" s="636"/>
      <c r="O15" s="651" t="s">
        <v>228</v>
      </c>
      <c r="P15" s="647" t="s">
        <v>137</v>
      </c>
      <c r="Q15" s="647">
        <v>1003</v>
      </c>
      <c r="R15" s="647"/>
      <c r="S15" s="773">
        <f t="shared" si="0"/>
        <v>100.3</v>
      </c>
      <c r="T15" s="647"/>
      <c r="U15" s="633"/>
      <c r="V15" s="244"/>
      <c r="W15" s="648"/>
      <c r="X15" s="648"/>
      <c r="Y15" s="648"/>
      <c r="Z15" s="648"/>
      <c r="AA15" s="648"/>
      <c r="AB15" s="648"/>
      <c r="AC15" s="648"/>
      <c r="AD15" s="648"/>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648"/>
      <c r="BA15" s="648"/>
      <c r="BB15" s="648"/>
      <c r="BC15" s="648"/>
      <c r="BD15" s="648"/>
      <c r="BE15" s="648"/>
      <c r="BF15" s="648"/>
      <c r="BG15" s="648"/>
      <c r="BH15" s="648"/>
      <c r="BI15" s="648"/>
      <c r="BJ15" s="648"/>
      <c r="BK15" s="648"/>
      <c r="BL15" s="648"/>
      <c r="BM15" s="648"/>
      <c r="BN15" s="648"/>
      <c r="BO15" s="648"/>
      <c r="BP15" s="648"/>
      <c r="BQ15" s="648"/>
      <c r="BR15" s="648"/>
      <c r="BS15" s="648"/>
      <c r="BT15" s="648"/>
      <c r="BU15" s="648"/>
      <c r="BV15" s="648"/>
      <c r="BW15" s="648"/>
      <c r="BX15" s="648"/>
      <c r="BY15" s="648"/>
      <c r="BZ15" s="648"/>
      <c r="CA15" s="648"/>
      <c r="CB15" s="648"/>
      <c r="CC15" s="648"/>
      <c r="CD15" s="648"/>
      <c r="CE15" s="648"/>
      <c r="CF15" s="648"/>
      <c r="CG15" s="648"/>
      <c r="CH15" s="648"/>
      <c r="CI15" s="648"/>
      <c r="CJ15" s="648"/>
      <c r="CK15" s="648"/>
      <c r="CL15" s="648"/>
      <c r="CM15" s="648"/>
      <c r="CN15" s="648"/>
      <c r="CO15" s="648"/>
      <c r="CP15" s="648"/>
      <c r="CQ15" s="648"/>
      <c r="CR15" s="648"/>
      <c r="CS15" s="648"/>
      <c r="CT15" s="648"/>
      <c r="CU15" s="648"/>
      <c r="CV15" s="648"/>
      <c r="CW15" s="648"/>
      <c r="CX15" s="648"/>
      <c r="CY15" s="648"/>
      <c r="CZ15" s="648"/>
      <c r="DA15" s="648"/>
      <c r="DB15" s="648"/>
      <c r="DC15" s="648"/>
      <c r="DD15" s="648"/>
      <c r="DE15" s="648"/>
      <c r="DF15" s="648"/>
      <c r="DG15" s="648"/>
      <c r="DH15" s="648"/>
      <c r="DI15" s="648"/>
      <c r="DJ15" s="648"/>
      <c r="DK15" s="648"/>
      <c r="DL15" s="648"/>
      <c r="DM15" s="648"/>
      <c r="DN15" s="648"/>
      <c r="DO15" s="648"/>
      <c r="DP15" s="648"/>
      <c r="DQ15" s="648"/>
      <c r="DR15" s="648"/>
      <c r="DS15" s="648"/>
      <c r="DT15" s="648"/>
      <c r="DU15" s="648"/>
      <c r="DV15" s="648"/>
      <c r="DW15" s="648"/>
      <c r="DX15" s="648"/>
      <c r="DY15" s="648"/>
      <c r="DZ15" s="648"/>
      <c r="EA15" s="648"/>
      <c r="EB15" s="648"/>
      <c r="EC15" s="648"/>
      <c r="ED15" s="648"/>
      <c r="EE15" s="648"/>
      <c r="EF15" s="648"/>
      <c r="EG15" s="648"/>
      <c r="EH15" s="648"/>
      <c r="EI15" s="648"/>
      <c r="EJ15" s="648"/>
      <c r="EK15" s="648"/>
      <c r="EL15" s="648"/>
      <c r="EM15" s="648"/>
      <c r="EN15" s="648"/>
      <c r="EO15" s="648"/>
      <c r="EP15" s="648"/>
      <c r="EQ15" s="648"/>
      <c r="ER15" s="648"/>
      <c r="ES15" s="648"/>
      <c r="ET15" s="648"/>
      <c r="EU15" s="648"/>
      <c r="EV15" s="648"/>
      <c r="EW15" s="648"/>
      <c r="EX15" s="648"/>
      <c r="EY15" s="648"/>
      <c r="EZ15" s="648"/>
      <c r="FA15" s="648"/>
      <c r="FB15" s="648"/>
      <c r="FC15" s="648"/>
      <c r="FD15" s="648"/>
      <c r="FE15" s="648"/>
      <c r="FF15" s="648"/>
      <c r="FG15" s="648"/>
      <c r="FH15" s="648"/>
      <c r="FI15" s="648"/>
      <c r="FJ15" s="648"/>
      <c r="FK15" s="648"/>
      <c r="FL15" s="648"/>
      <c r="FM15" s="648"/>
      <c r="FN15" s="648"/>
      <c r="FO15" s="648"/>
      <c r="FP15" s="648"/>
      <c r="FQ15" s="648"/>
      <c r="FR15" s="648"/>
      <c r="FS15" s="648"/>
      <c r="FT15" s="648"/>
      <c r="FU15" s="648"/>
      <c r="FV15" s="648"/>
      <c r="FW15" s="648"/>
      <c r="FX15" s="648"/>
      <c r="FY15" s="648"/>
      <c r="FZ15" s="648"/>
      <c r="GA15" s="648"/>
      <c r="GB15" s="648"/>
      <c r="GC15" s="648"/>
      <c r="GD15" s="648"/>
      <c r="GE15" s="648"/>
      <c r="GF15" s="648"/>
      <c r="GG15" s="648"/>
      <c r="GH15" s="648"/>
      <c r="GI15" s="648"/>
      <c r="GJ15" s="648"/>
      <c r="GK15" s="648"/>
      <c r="GL15" s="648"/>
      <c r="GM15" s="648"/>
      <c r="GN15" s="648"/>
      <c r="GO15" s="648"/>
      <c r="GP15" s="648"/>
      <c r="GQ15" s="648"/>
      <c r="GR15" s="648"/>
      <c r="GS15" s="648"/>
      <c r="GT15" s="648"/>
      <c r="GU15" s="648"/>
      <c r="GV15" s="648"/>
      <c r="GW15" s="648"/>
      <c r="GX15" s="648"/>
      <c r="GY15" s="648"/>
      <c r="GZ15" s="648"/>
      <c r="HA15" s="648"/>
      <c r="HB15" s="648"/>
      <c r="HC15" s="648"/>
      <c r="HD15" s="648"/>
      <c r="HE15" s="648"/>
      <c r="HF15" s="648"/>
      <c r="HG15" s="648"/>
      <c r="HH15" s="648"/>
      <c r="HI15" s="648"/>
      <c r="HJ15" s="648"/>
      <c r="HK15" s="648"/>
      <c r="HL15" s="648"/>
      <c r="HM15" s="648"/>
      <c r="HN15" s="648"/>
      <c r="HO15" s="648"/>
      <c r="HP15" s="648"/>
      <c r="HQ15" s="648"/>
      <c r="HR15" s="648"/>
      <c r="HS15" s="648"/>
      <c r="HT15" s="648"/>
      <c r="HU15" s="648"/>
      <c r="HV15" s="648"/>
      <c r="HW15" s="648"/>
      <c r="HX15" s="648"/>
      <c r="HY15" s="648"/>
      <c r="HZ15" s="648"/>
      <c r="IA15" s="648"/>
      <c r="IB15" s="648"/>
      <c r="IC15" s="648"/>
      <c r="ID15" s="648"/>
      <c r="IE15" s="648"/>
      <c r="IF15" s="648"/>
      <c r="IG15" s="648"/>
      <c r="IH15" s="648"/>
      <c r="II15" s="648"/>
      <c r="IJ15" s="648"/>
      <c r="IK15" s="648"/>
      <c r="IL15" s="648"/>
      <c r="IM15" s="648"/>
      <c r="IN15" s="648"/>
    </row>
    <row r="16" spans="1:248" s="649" customFormat="1">
      <c r="A16" s="636" t="s">
        <v>424</v>
      </c>
      <c r="B16" s="636"/>
      <c r="C16" s="636">
        <v>2012</v>
      </c>
      <c r="D16" s="641" t="s">
        <v>151</v>
      </c>
      <c r="E16" s="641" t="s">
        <v>825</v>
      </c>
      <c r="F16" s="642" t="s">
        <v>22</v>
      </c>
      <c r="G16" s="642" t="s">
        <v>11</v>
      </c>
      <c r="H16" s="643" t="s">
        <v>486</v>
      </c>
      <c r="I16" s="641" t="s">
        <v>829</v>
      </c>
      <c r="J16" s="641" t="s">
        <v>181</v>
      </c>
      <c r="K16" s="644" t="s">
        <v>1239</v>
      </c>
      <c r="L16" s="645">
        <v>2.5000000000000001E-2</v>
      </c>
      <c r="M16" s="855">
        <v>500</v>
      </c>
      <c r="N16" s="636"/>
      <c r="O16" s="646" t="s">
        <v>228</v>
      </c>
      <c r="P16" s="647" t="s">
        <v>137</v>
      </c>
      <c r="Q16" s="647">
        <v>539</v>
      </c>
      <c r="R16" s="647"/>
      <c r="S16" s="773">
        <f t="shared" si="0"/>
        <v>107.8</v>
      </c>
      <c r="T16" s="647"/>
      <c r="U16" s="650" t="str">
        <f>IF(ISBLANK(T16),"",T16/P16)</f>
        <v/>
      </c>
      <c r="V16" s="648"/>
      <c r="W16" s="648"/>
      <c r="X16" s="648"/>
      <c r="Y16" s="648"/>
      <c r="Z16" s="648"/>
      <c r="AA16" s="648"/>
      <c r="AB16" s="648"/>
      <c r="AC16" s="648"/>
      <c r="AD16" s="648"/>
      <c r="AE16" s="648"/>
      <c r="AF16" s="648"/>
      <c r="AG16" s="648"/>
      <c r="AH16" s="648"/>
      <c r="AI16" s="648"/>
      <c r="AJ16" s="648"/>
      <c r="AK16" s="648"/>
      <c r="AL16" s="648"/>
      <c r="AM16" s="648"/>
      <c r="AN16" s="648"/>
      <c r="AO16" s="648"/>
      <c r="AP16" s="648"/>
      <c r="AQ16" s="648"/>
      <c r="AR16" s="648"/>
      <c r="AS16" s="648"/>
      <c r="AT16" s="648"/>
      <c r="AU16" s="648"/>
      <c r="AV16" s="648"/>
      <c r="AW16" s="648"/>
      <c r="AX16" s="648"/>
      <c r="AY16" s="648"/>
      <c r="AZ16" s="648"/>
      <c r="BA16" s="648"/>
      <c r="BB16" s="648"/>
      <c r="BC16" s="648"/>
      <c r="BD16" s="648"/>
      <c r="BE16" s="648"/>
      <c r="BF16" s="648"/>
      <c r="BG16" s="648"/>
      <c r="BH16" s="648"/>
      <c r="BI16" s="648"/>
      <c r="BJ16" s="648"/>
      <c r="BK16" s="648"/>
      <c r="BL16" s="648"/>
      <c r="BM16" s="648"/>
      <c r="BN16" s="648"/>
      <c r="BO16" s="648"/>
      <c r="BP16" s="648"/>
      <c r="BQ16" s="648"/>
      <c r="BR16" s="648"/>
      <c r="BS16" s="648"/>
      <c r="BT16" s="648"/>
      <c r="BU16" s="648"/>
      <c r="BV16" s="648"/>
      <c r="BW16" s="648"/>
      <c r="BX16" s="648"/>
      <c r="BY16" s="648"/>
      <c r="BZ16" s="648"/>
      <c r="CA16" s="648"/>
      <c r="CB16" s="648"/>
      <c r="CC16" s="648"/>
      <c r="CD16" s="648"/>
      <c r="CE16" s="648"/>
      <c r="CF16" s="648"/>
      <c r="CG16" s="648"/>
      <c r="CH16" s="648"/>
      <c r="CI16" s="648"/>
      <c r="CJ16" s="648"/>
      <c r="CK16" s="648"/>
      <c r="CL16" s="648"/>
      <c r="CM16" s="648"/>
      <c r="CN16" s="648"/>
      <c r="CO16" s="648"/>
      <c r="CP16" s="648"/>
      <c r="CQ16" s="648"/>
      <c r="CR16" s="648"/>
      <c r="CS16" s="648"/>
      <c r="CT16" s="648"/>
      <c r="CU16" s="648"/>
      <c r="CV16" s="648"/>
      <c r="CW16" s="648"/>
      <c r="CX16" s="648"/>
      <c r="CY16" s="648"/>
      <c r="CZ16" s="648"/>
      <c r="DA16" s="648"/>
      <c r="DB16" s="648"/>
      <c r="DC16" s="648"/>
      <c r="DD16" s="648"/>
      <c r="DE16" s="648"/>
      <c r="DF16" s="648"/>
      <c r="DG16" s="648"/>
      <c r="DH16" s="648"/>
      <c r="DI16" s="648"/>
      <c r="DJ16" s="648"/>
      <c r="DK16" s="648"/>
      <c r="DL16" s="648"/>
      <c r="DM16" s="648"/>
      <c r="DN16" s="648"/>
      <c r="DO16" s="648"/>
      <c r="DP16" s="648"/>
      <c r="DQ16" s="648"/>
      <c r="DR16" s="648"/>
      <c r="DS16" s="648"/>
      <c r="DT16" s="648"/>
      <c r="DU16" s="648"/>
      <c r="DV16" s="648"/>
      <c r="DW16" s="648"/>
      <c r="DX16" s="648"/>
      <c r="DY16" s="648"/>
      <c r="DZ16" s="648"/>
      <c r="EA16" s="648"/>
      <c r="EB16" s="648"/>
      <c r="EC16" s="648"/>
      <c r="ED16" s="648"/>
      <c r="EE16" s="648"/>
      <c r="EF16" s="648"/>
      <c r="EG16" s="648"/>
      <c r="EH16" s="648"/>
      <c r="EI16" s="648"/>
      <c r="EJ16" s="648"/>
      <c r="EK16" s="648"/>
      <c r="EL16" s="648"/>
      <c r="EM16" s="648"/>
      <c r="EN16" s="648"/>
      <c r="EO16" s="648"/>
      <c r="EP16" s="648"/>
      <c r="EQ16" s="648"/>
      <c r="ER16" s="648"/>
      <c r="ES16" s="648"/>
      <c r="ET16" s="648"/>
      <c r="EU16" s="648"/>
      <c r="EV16" s="648"/>
      <c r="EW16" s="648"/>
      <c r="EX16" s="648"/>
      <c r="EY16" s="648"/>
      <c r="EZ16" s="648"/>
      <c r="FA16" s="648"/>
      <c r="FB16" s="648"/>
      <c r="FC16" s="648"/>
      <c r="FD16" s="648"/>
      <c r="FE16" s="648"/>
      <c r="FF16" s="648"/>
      <c r="FG16" s="648"/>
      <c r="FH16" s="648"/>
      <c r="FI16" s="648"/>
      <c r="FJ16" s="648"/>
      <c r="FK16" s="648"/>
      <c r="FL16" s="648"/>
      <c r="FM16" s="648"/>
      <c r="FN16" s="648"/>
      <c r="FO16" s="648"/>
      <c r="FP16" s="648"/>
      <c r="FQ16" s="648"/>
      <c r="FR16" s="648"/>
      <c r="FS16" s="648"/>
      <c r="FT16" s="648"/>
      <c r="FU16" s="648"/>
      <c r="FV16" s="648"/>
      <c r="FW16" s="648"/>
      <c r="FX16" s="648"/>
      <c r="FY16" s="648"/>
      <c r="FZ16" s="648"/>
      <c r="GA16" s="648"/>
      <c r="GB16" s="648"/>
      <c r="GC16" s="648"/>
      <c r="GD16" s="648"/>
      <c r="GE16" s="648"/>
      <c r="GF16" s="648"/>
      <c r="GG16" s="648"/>
      <c r="GH16" s="648"/>
      <c r="GI16" s="648"/>
      <c r="GJ16" s="648"/>
      <c r="GK16" s="648"/>
      <c r="GL16" s="648"/>
      <c r="GM16" s="648"/>
      <c r="GN16" s="648"/>
      <c r="GO16" s="648"/>
      <c r="GP16" s="648"/>
      <c r="GQ16" s="648"/>
      <c r="GR16" s="648"/>
      <c r="GS16" s="648"/>
      <c r="GT16" s="648"/>
      <c r="GU16" s="648"/>
      <c r="GV16" s="648"/>
      <c r="GW16" s="648"/>
      <c r="GX16" s="648"/>
      <c r="GY16" s="648"/>
      <c r="GZ16" s="648"/>
      <c r="HA16" s="648"/>
      <c r="HB16" s="648"/>
      <c r="HC16" s="648"/>
      <c r="HD16" s="648"/>
      <c r="HE16" s="648"/>
      <c r="HF16" s="648"/>
      <c r="HG16" s="648"/>
      <c r="HH16" s="648"/>
      <c r="HI16" s="648"/>
      <c r="HJ16" s="648"/>
      <c r="HK16" s="648"/>
      <c r="HL16" s="648"/>
      <c r="HM16" s="648"/>
      <c r="HN16" s="648"/>
      <c r="HO16" s="648"/>
      <c r="HP16" s="648"/>
      <c r="HQ16" s="648"/>
      <c r="HR16" s="648"/>
      <c r="HS16" s="648"/>
      <c r="HT16" s="648"/>
      <c r="HU16" s="648"/>
      <c r="HV16" s="648"/>
      <c r="HW16" s="648"/>
      <c r="HX16" s="648"/>
      <c r="HY16" s="648"/>
      <c r="HZ16" s="648"/>
      <c r="IA16" s="648"/>
      <c r="IB16" s="648"/>
      <c r="IC16" s="648"/>
      <c r="ID16" s="648"/>
      <c r="IE16" s="648"/>
      <c r="IF16" s="648"/>
      <c r="IG16" s="648"/>
      <c r="IH16" s="648"/>
      <c r="II16" s="648"/>
      <c r="IJ16" s="648"/>
      <c r="IK16" s="648"/>
      <c r="IL16" s="648"/>
      <c r="IM16" s="648"/>
      <c r="IN16" s="648"/>
    </row>
    <row r="17" spans="1:248" s="649" customFormat="1">
      <c r="A17" s="636" t="s">
        <v>424</v>
      </c>
      <c r="B17" s="636"/>
      <c r="C17" s="636">
        <v>2012</v>
      </c>
      <c r="D17" s="641" t="s">
        <v>151</v>
      </c>
      <c r="E17" s="641" t="s">
        <v>825</v>
      </c>
      <c r="F17" s="642" t="s">
        <v>22</v>
      </c>
      <c r="G17" s="642" t="s">
        <v>11</v>
      </c>
      <c r="H17" s="643" t="s">
        <v>519</v>
      </c>
      <c r="I17" s="641" t="s">
        <v>828</v>
      </c>
      <c r="J17" s="641" t="s">
        <v>181</v>
      </c>
      <c r="K17" s="644" t="s">
        <v>1239</v>
      </c>
      <c r="L17" s="645">
        <v>2.5000000000000001E-2</v>
      </c>
      <c r="M17" s="855">
        <v>1000</v>
      </c>
      <c r="N17" s="636"/>
      <c r="O17" s="646" t="s">
        <v>228</v>
      </c>
      <c r="P17" s="647" t="s">
        <v>137</v>
      </c>
      <c r="Q17" s="647">
        <v>1431</v>
      </c>
      <c r="R17" s="647"/>
      <c r="S17" s="773">
        <f t="shared" si="0"/>
        <v>143.1</v>
      </c>
      <c r="T17" s="647"/>
      <c r="U17" s="652"/>
      <c r="V17" s="648"/>
      <c r="W17" s="648"/>
      <c r="X17" s="648"/>
      <c r="Y17" s="648"/>
      <c r="Z17" s="648"/>
      <c r="AA17" s="648"/>
      <c r="AB17" s="648"/>
      <c r="AC17" s="648"/>
      <c r="AD17" s="648"/>
      <c r="AE17" s="648"/>
      <c r="AF17" s="648"/>
      <c r="AG17" s="648"/>
      <c r="AH17" s="648"/>
      <c r="AI17" s="648"/>
      <c r="AJ17" s="648"/>
      <c r="AK17" s="648"/>
      <c r="AL17" s="648"/>
      <c r="AM17" s="648"/>
      <c r="AN17" s="648"/>
      <c r="AO17" s="648"/>
      <c r="AP17" s="648"/>
      <c r="AQ17" s="648"/>
      <c r="AR17" s="648"/>
      <c r="AS17" s="648"/>
      <c r="AT17" s="648"/>
      <c r="AU17" s="648"/>
      <c r="AV17" s="648"/>
      <c r="AW17" s="648"/>
      <c r="AX17" s="648"/>
      <c r="AY17" s="648"/>
      <c r="AZ17" s="648"/>
      <c r="BA17" s="648"/>
      <c r="BB17" s="648"/>
      <c r="BC17" s="648"/>
      <c r="BD17" s="648"/>
      <c r="BE17" s="648"/>
      <c r="BF17" s="648"/>
      <c r="BG17" s="648"/>
      <c r="BH17" s="648"/>
      <c r="BI17" s="648"/>
      <c r="BJ17" s="648"/>
      <c r="BK17" s="648"/>
      <c r="BL17" s="648"/>
      <c r="BM17" s="648"/>
      <c r="BN17" s="648"/>
      <c r="BO17" s="648"/>
      <c r="BP17" s="648"/>
      <c r="BQ17" s="648"/>
      <c r="BR17" s="648"/>
      <c r="BS17" s="648"/>
      <c r="BT17" s="648"/>
      <c r="BU17" s="648"/>
      <c r="BV17" s="648"/>
      <c r="BW17" s="648"/>
      <c r="BX17" s="648"/>
      <c r="BY17" s="648"/>
      <c r="BZ17" s="648"/>
      <c r="CA17" s="648"/>
      <c r="CB17" s="648"/>
      <c r="CC17" s="648"/>
      <c r="CD17" s="648"/>
      <c r="CE17" s="648"/>
      <c r="CF17" s="648"/>
      <c r="CG17" s="648"/>
      <c r="CH17" s="648"/>
      <c r="CI17" s="648"/>
      <c r="CJ17" s="648"/>
      <c r="CK17" s="648"/>
      <c r="CL17" s="648"/>
      <c r="CM17" s="648"/>
      <c r="CN17" s="648"/>
      <c r="CO17" s="648"/>
      <c r="CP17" s="648"/>
      <c r="CQ17" s="648"/>
      <c r="CR17" s="648"/>
      <c r="CS17" s="648"/>
      <c r="CT17" s="648"/>
      <c r="CU17" s="648"/>
      <c r="CV17" s="648"/>
      <c r="CW17" s="648"/>
      <c r="CX17" s="648"/>
      <c r="CY17" s="648"/>
      <c r="CZ17" s="648"/>
      <c r="DA17" s="648"/>
      <c r="DB17" s="648"/>
      <c r="DC17" s="648"/>
      <c r="DD17" s="648"/>
      <c r="DE17" s="648"/>
      <c r="DF17" s="648"/>
      <c r="DG17" s="648"/>
      <c r="DH17" s="648"/>
      <c r="DI17" s="648"/>
      <c r="DJ17" s="648"/>
      <c r="DK17" s="648"/>
      <c r="DL17" s="648"/>
      <c r="DM17" s="648"/>
      <c r="DN17" s="648"/>
      <c r="DO17" s="648"/>
      <c r="DP17" s="648"/>
      <c r="DQ17" s="648"/>
      <c r="DR17" s="648"/>
      <c r="DS17" s="648"/>
      <c r="DT17" s="648"/>
      <c r="DU17" s="648"/>
      <c r="DV17" s="648"/>
      <c r="DW17" s="648"/>
      <c r="DX17" s="648"/>
      <c r="DY17" s="648"/>
      <c r="DZ17" s="648"/>
      <c r="EA17" s="648"/>
      <c r="EB17" s="648"/>
      <c r="EC17" s="648"/>
      <c r="ED17" s="648"/>
      <c r="EE17" s="648"/>
      <c r="EF17" s="648"/>
      <c r="EG17" s="648"/>
      <c r="EH17" s="648"/>
      <c r="EI17" s="648"/>
      <c r="EJ17" s="648"/>
      <c r="EK17" s="648"/>
      <c r="EL17" s="648"/>
      <c r="EM17" s="648"/>
      <c r="EN17" s="648"/>
      <c r="EO17" s="648"/>
      <c r="EP17" s="648"/>
      <c r="EQ17" s="648"/>
      <c r="ER17" s="648"/>
      <c r="ES17" s="648"/>
      <c r="ET17" s="648"/>
      <c r="EU17" s="648"/>
      <c r="EV17" s="648"/>
      <c r="EW17" s="648"/>
      <c r="EX17" s="648"/>
      <c r="EY17" s="648"/>
      <c r="EZ17" s="648"/>
      <c r="FA17" s="648"/>
      <c r="FB17" s="648"/>
      <c r="FC17" s="648"/>
      <c r="FD17" s="648"/>
      <c r="FE17" s="648"/>
      <c r="FF17" s="648"/>
      <c r="FG17" s="648"/>
      <c r="FH17" s="648"/>
      <c r="FI17" s="648"/>
      <c r="FJ17" s="648"/>
      <c r="FK17" s="648"/>
      <c r="FL17" s="648"/>
      <c r="FM17" s="648"/>
      <c r="FN17" s="648"/>
      <c r="FO17" s="648"/>
      <c r="FP17" s="648"/>
      <c r="FQ17" s="648"/>
      <c r="FR17" s="648"/>
      <c r="FS17" s="648"/>
      <c r="FT17" s="648"/>
      <c r="FU17" s="648"/>
      <c r="FV17" s="648"/>
      <c r="FW17" s="648"/>
      <c r="FX17" s="648"/>
      <c r="FY17" s="648"/>
      <c r="FZ17" s="648"/>
      <c r="GA17" s="648"/>
      <c r="GB17" s="648"/>
      <c r="GC17" s="648"/>
      <c r="GD17" s="648"/>
      <c r="GE17" s="648"/>
      <c r="GF17" s="648"/>
      <c r="GG17" s="648"/>
      <c r="GH17" s="648"/>
      <c r="GI17" s="648"/>
      <c r="GJ17" s="648"/>
      <c r="GK17" s="648"/>
      <c r="GL17" s="648"/>
      <c r="GM17" s="648"/>
      <c r="GN17" s="648"/>
      <c r="GO17" s="648"/>
      <c r="GP17" s="648"/>
      <c r="GQ17" s="648"/>
      <c r="GR17" s="648"/>
      <c r="GS17" s="648"/>
      <c r="GT17" s="648"/>
      <c r="GU17" s="648"/>
      <c r="GV17" s="648"/>
      <c r="GW17" s="648"/>
      <c r="GX17" s="648"/>
      <c r="GY17" s="648"/>
      <c r="GZ17" s="648"/>
      <c r="HA17" s="648"/>
      <c r="HB17" s="648"/>
      <c r="HC17" s="648"/>
      <c r="HD17" s="648"/>
      <c r="HE17" s="648"/>
      <c r="HF17" s="648"/>
      <c r="HG17" s="648"/>
      <c r="HH17" s="648"/>
      <c r="HI17" s="648"/>
      <c r="HJ17" s="648"/>
      <c r="HK17" s="648"/>
      <c r="HL17" s="648"/>
      <c r="HM17" s="648"/>
      <c r="HN17" s="648"/>
      <c r="HO17" s="648"/>
      <c r="HP17" s="648"/>
      <c r="HQ17" s="648"/>
      <c r="HR17" s="648"/>
      <c r="HS17" s="648"/>
      <c r="HT17" s="648"/>
      <c r="HU17" s="648"/>
      <c r="HV17" s="648"/>
      <c r="HW17" s="648"/>
      <c r="HX17" s="648"/>
      <c r="HY17" s="648"/>
      <c r="HZ17" s="648"/>
      <c r="IA17" s="648"/>
      <c r="IB17" s="648"/>
      <c r="IC17" s="648"/>
      <c r="ID17" s="648"/>
      <c r="IE17" s="648"/>
      <c r="IF17" s="648"/>
      <c r="IG17" s="648"/>
      <c r="IH17" s="648"/>
      <c r="II17" s="648"/>
      <c r="IJ17" s="648"/>
      <c r="IK17" s="648"/>
      <c r="IL17" s="648"/>
      <c r="IM17" s="648"/>
      <c r="IN17" s="648"/>
    </row>
    <row r="18" spans="1:248" s="649" customFormat="1" ht="33.75">
      <c r="A18" s="636" t="s">
        <v>424</v>
      </c>
      <c r="B18" s="636"/>
      <c r="C18" s="636">
        <v>2012</v>
      </c>
      <c r="D18" s="641" t="s">
        <v>151</v>
      </c>
      <c r="E18" s="641" t="s">
        <v>825</v>
      </c>
      <c r="F18" s="642" t="s">
        <v>22</v>
      </c>
      <c r="G18" s="642" t="s">
        <v>11</v>
      </c>
      <c r="H18" s="643" t="s">
        <v>486</v>
      </c>
      <c r="I18" s="641" t="s">
        <v>829</v>
      </c>
      <c r="J18" s="641" t="s">
        <v>180</v>
      </c>
      <c r="K18" s="644" t="s">
        <v>1238</v>
      </c>
      <c r="L18" s="645">
        <v>2.5000000000000001E-2</v>
      </c>
      <c r="M18" s="855">
        <v>3500</v>
      </c>
      <c r="N18" s="636"/>
      <c r="O18" s="776">
        <v>0.21</v>
      </c>
      <c r="P18" s="647" t="s">
        <v>137</v>
      </c>
      <c r="Q18" s="647">
        <v>3882</v>
      </c>
      <c r="R18" s="647"/>
      <c r="S18" s="773">
        <f t="shared" si="0"/>
        <v>110.91428571428571</v>
      </c>
      <c r="T18" s="647"/>
      <c r="U18" s="650" t="str">
        <f>IF(ISBLANK(T18),"",T18/P18)</f>
        <v/>
      </c>
      <c r="V18" s="244"/>
      <c r="W18" s="648"/>
      <c r="X18" s="648"/>
      <c r="Y18" s="648"/>
      <c r="Z18" s="648"/>
      <c r="AA18" s="648"/>
      <c r="AB18" s="648"/>
      <c r="AC18" s="648"/>
      <c r="AD18" s="648"/>
      <c r="AE18" s="648"/>
      <c r="AF18" s="648"/>
      <c r="AG18" s="648"/>
      <c r="AH18" s="648"/>
      <c r="AI18" s="648"/>
      <c r="AJ18" s="648"/>
      <c r="AK18" s="648"/>
      <c r="AL18" s="648"/>
      <c r="AM18" s="648"/>
      <c r="AN18" s="648"/>
      <c r="AO18" s="648"/>
      <c r="AP18" s="648"/>
      <c r="AQ18" s="648"/>
      <c r="AR18" s="648"/>
      <c r="AS18" s="648"/>
      <c r="AT18" s="648"/>
      <c r="AU18" s="648"/>
      <c r="AV18" s="648"/>
      <c r="AW18" s="648"/>
      <c r="AX18" s="648"/>
      <c r="AY18" s="648"/>
      <c r="AZ18" s="648"/>
      <c r="BA18" s="648"/>
      <c r="BB18" s="648"/>
      <c r="BC18" s="648"/>
      <c r="BD18" s="648"/>
      <c r="BE18" s="648"/>
      <c r="BF18" s="648"/>
      <c r="BG18" s="648"/>
      <c r="BH18" s="648"/>
      <c r="BI18" s="648"/>
      <c r="BJ18" s="648"/>
      <c r="BK18" s="648"/>
      <c r="BL18" s="648"/>
      <c r="BM18" s="648"/>
      <c r="BN18" s="648"/>
      <c r="BO18" s="648"/>
      <c r="BP18" s="648"/>
      <c r="BQ18" s="648"/>
      <c r="BR18" s="648"/>
      <c r="BS18" s="648"/>
      <c r="BT18" s="648"/>
      <c r="BU18" s="648"/>
      <c r="BV18" s="648"/>
      <c r="BW18" s="648"/>
      <c r="BX18" s="648"/>
      <c r="BY18" s="648"/>
      <c r="BZ18" s="648"/>
      <c r="CA18" s="648"/>
      <c r="CB18" s="648"/>
      <c r="CC18" s="648"/>
      <c r="CD18" s="648"/>
      <c r="CE18" s="648"/>
      <c r="CF18" s="648"/>
      <c r="CG18" s="648"/>
      <c r="CH18" s="648"/>
      <c r="CI18" s="648"/>
      <c r="CJ18" s="648"/>
      <c r="CK18" s="648"/>
      <c r="CL18" s="648"/>
      <c r="CM18" s="648"/>
      <c r="CN18" s="648"/>
      <c r="CO18" s="648"/>
      <c r="CP18" s="648"/>
      <c r="CQ18" s="648"/>
      <c r="CR18" s="648"/>
      <c r="CS18" s="648"/>
      <c r="CT18" s="648"/>
      <c r="CU18" s="648"/>
      <c r="CV18" s="648"/>
      <c r="CW18" s="648"/>
      <c r="CX18" s="648"/>
      <c r="CY18" s="648"/>
      <c r="CZ18" s="648"/>
      <c r="DA18" s="648"/>
      <c r="DB18" s="648"/>
      <c r="DC18" s="648"/>
      <c r="DD18" s="648"/>
      <c r="DE18" s="648"/>
      <c r="DF18" s="648"/>
      <c r="DG18" s="648"/>
      <c r="DH18" s="648"/>
      <c r="DI18" s="648"/>
      <c r="DJ18" s="648"/>
      <c r="DK18" s="648"/>
      <c r="DL18" s="648"/>
      <c r="DM18" s="648"/>
      <c r="DN18" s="648"/>
      <c r="DO18" s="648"/>
      <c r="DP18" s="648"/>
      <c r="DQ18" s="648"/>
      <c r="DR18" s="648"/>
      <c r="DS18" s="648"/>
      <c r="DT18" s="648"/>
      <c r="DU18" s="648"/>
      <c r="DV18" s="648"/>
      <c r="DW18" s="648"/>
      <c r="DX18" s="648"/>
      <c r="DY18" s="648"/>
      <c r="DZ18" s="648"/>
      <c r="EA18" s="648"/>
      <c r="EB18" s="648"/>
      <c r="EC18" s="648"/>
      <c r="ED18" s="648"/>
      <c r="EE18" s="648"/>
      <c r="EF18" s="648"/>
      <c r="EG18" s="648"/>
      <c r="EH18" s="648"/>
      <c r="EI18" s="648"/>
      <c r="EJ18" s="648"/>
      <c r="EK18" s="648"/>
      <c r="EL18" s="648"/>
      <c r="EM18" s="648"/>
      <c r="EN18" s="648"/>
      <c r="EO18" s="648"/>
      <c r="EP18" s="648"/>
      <c r="EQ18" s="648"/>
      <c r="ER18" s="648"/>
      <c r="ES18" s="648"/>
      <c r="ET18" s="648"/>
      <c r="EU18" s="648"/>
      <c r="EV18" s="648"/>
      <c r="EW18" s="648"/>
      <c r="EX18" s="648"/>
      <c r="EY18" s="648"/>
      <c r="EZ18" s="648"/>
      <c r="FA18" s="648"/>
      <c r="FB18" s="648"/>
      <c r="FC18" s="648"/>
      <c r="FD18" s="648"/>
      <c r="FE18" s="648"/>
      <c r="FF18" s="648"/>
      <c r="FG18" s="648"/>
      <c r="FH18" s="648"/>
      <c r="FI18" s="648"/>
      <c r="FJ18" s="648"/>
      <c r="FK18" s="648"/>
      <c r="FL18" s="648"/>
      <c r="FM18" s="648"/>
      <c r="FN18" s="648"/>
      <c r="FO18" s="648"/>
      <c r="FP18" s="648"/>
      <c r="FQ18" s="648"/>
      <c r="FR18" s="648"/>
      <c r="FS18" s="648"/>
      <c r="FT18" s="648"/>
      <c r="FU18" s="648"/>
      <c r="FV18" s="648"/>
      <c r="FW18" s="648"/>
      <c r="FX18" s="648"/>
      <c r="FY18" s="648"/>
      <c r="FZ18" s="648"/>
      <c r="GA18" s="648"/>
      <c r="GB18" s="648"/>
      <c r="GC18" s="648"/>
      <c r="GD18" s="648"/>
      <c r="GE18" s="648"/>
      <c r="GF18" s="648"/>
      <c r="GG18" s="648"/>
      <c r="GH18" s="648"/>
      <c r="GI18" s="648"/>
      <c r="GJ18" s="648"/>
      <c r="GK18" s="648"/>
      <c r="GL18" s="648"/>
      <c r="GM18" s="648"/>
      <c r="GN18" s="648"/>
      <c r="GO18" s="648"/>
      <c r="GP18" s="648"/>
      <c r="GQ18" s="648"/>
      <c r="GR18" s="648"/>
      <c r="GS18" s="648"/>
      <c r="GT18" s="648"/>
      <c r="GU18" s="648"/>
      <c r="GV18" s="648"/>
      <c r="GW18" s="648"/>
      <c r="GX18" s="648"/>
      <c r="GY18" s="648"/>
      <c r="GZ18" s="648"/>
      <c r="HA18" s="648"/>
      <c r="HB18" s="648"/>
      <c r="HC18" s="648"/>
      <c r="HD18" s="648"/>
      <c r="HE18" s="648"/>
      <c r="HF18" s="648"/>
      <c r="HG18" s="648"/>
      <c r="HH18" s="648"/>
      <c r="HI18" s="648"/>
      <c r="HJ18" s="648"/>
      <c r="HK18" s="648"/>
      <c r="HL18" s="648"/>
      <c r="HM18" s="648"/>
      <c r="HN18" s="648"/>
      <c r="HO18" s="648"/>
      <c r="HP18" s="648"/>
      <c r="HQ18" s="648"/>
      <c r="HR18" s="648"/>
      <c r="HS18" s="648"/>
      <c r="HT18" s="648"/>
      <c r="HU18" s="648"/>
      <c r="HV18" s="648"/>
      <c r="HW18" s="648"/>
      <c r="HX18" s="648"/>
      <c r="HY18" s="648"/>
      <c r="HZ18" s="648"/>
      <c r="IA18" s="648"/>
      <c r="IB18" s="648"/>
      <c r="IC18" s="648"/>
      <c r="ID18" s="648"/>
      <c r="IE18" s="648"/>
      <c r="IF18" s="648"/>
      <c r="IG18" s="648"/>
      <c r="IH18" s="648"/>
      <c r="II18" s="648"/>
      <c r="IJ18" s="648"/>
      <c r="IK18" s="648"/>
      <c r="IL18" s="648"/>
      <c r="IM18" s="648"/>
      <c r="IN18" s="648"/>
    </row>
    <row r="19" spans="1:248" s="649" customFormat="1" ht="33.75">
      <c r="A19" s="636" t="s">
        <v>424</v>
      </c>
      <c r="B19" s="636"/>
      <c r="C19" s="636">
        <v>2012</v>
      </c>
      <c r="D19" s="641" t="s">
        <v>151</v>
      </c>
      <c r="E19" s="641" t="s">
        <v>825</v>
      </c>
      <c r="F19" s="642" t="s">
        <v>22</v>
      </c>
      <c r="G19" s="642" t="s">
        <v>11</v>
      </c>
      <c r="H19" s="643" t="s">
        <v>519</v>
      </c>
      <c r="I19" s="641" t="s">
        <v>828</v>
      </c>
      <c r="J19" s="641" t="s">
        <v>180</v>
      </c>
      <c r="K19" s="644" t="s">
        <v>1238</v>
      </c>
      <c r="L19" s="645">
        <v>2.5000000000000001E-2</v>
      </c>
      <c r="M19" s="855">
        <v>4500</v>
      </c>
      <c r="N19" s="636"/>
      <c r="O19" s="776">
        <v>0.35</v>
      </c>
      <c r="P19" s="647" t="s">
        <v>137</v>
      </c>
      <c r="Q19" s="647">
        <v>4500</v>
      </c>
      <c r="R19" s="647"/>
      <c r="S19" s="773">
        <f t="shared" si="0"/>
        <v>100</v>
      </c>
      <c r="T19" s="647"/>
      <c r="U19" s="650" t="str">
        <f>IF(ISBLANK(T19),"",T19/O19)</f>
        <v/>
      </c>
      <c r="V19" s="244"/>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8"/>
      <c r="BA19" s="648"/>
      <c r="BB19" s="648"/>
      <c r="BC19" s="648"/>
      <c r="BD19" s="648"/>
      <c r="BE19" s="648"/>
      <c r="BF19" s="648"/>
      <c r="BG19" s="648"/>
      <c r="BH19" s="648"/>
      <c r="BI19" s="648"/>
      <c r="BJ19" s="648"/>
      <c r="BK19" s="648"/>
      <c r="BL19" s="648"/>
      <c r="BM19" s="648"/>
      <c r="BN19" s="648"/>
      <c r="BO19" s="648"/>
      <c r="BP19" s="648"/>
      <c r="BQ19" s="648"/>
      <c r="BR19" s="648"/>
      <c r="BS19" s="648"/>
      <c r="BT19" s="648"/>
      <c r="BU19" s="648"/>
      <c r="BV19" s="648"/>
      <c r="BW19" s="648"/>
      <c r="BX19" s="648"/>
      <c r="BY19" s="648"/>
      <c r="BZ19" s="648"/>
      <c r="CA19" s="648"/>
      <c r="CB19" s="648"/>
      <c r="CC19" s="648"/>
      <c r="CD19" s="648"/>
      <c r="CE19" s="648"/>
      <c r="CF19" s="648"/>
      <c r="CG19" s="648"/>
      <c r="CH19" s="648"/>
      <c r="CI19" s="648"/>
      <c r="CJ19" s="648"/>
      <c r="CK19" s="648"/>
      <c r="CL19" s="648"/>
      <c r="CM19" s="648"/>
      <c r="CN19" s="648"/>
      <c r="CO19" s="648"/>
      <c r="CP19" s="648"/>
      <c r="CQ19" s="648"/>
      <c r="CR19" s="648"/>
      <c r="CS19" s="648"/>
      <c r="CT19" s="648"/>
      <c r="CU19" s="648"/>
      <c r="CV19" s="648"/>
      <c r="CW19" s="648"/>
      <c r="CX19" s="648"/>
      <c r="CY19" s="648"/>
      <c r="CZ19" s="648"/>
      <c r="DA19" s="648"/>
      <c r="DB19" s="648"/>
      <c r="DC19" s="648"/>
      <c r="DD19" s="648"/>
      <c r="DE19" s="648"/>
      <c r="DF19" s="648"/>
      <c r="DG19" s="648"/>
      <c r="DH19" s="648"/>
      <c r="DI19" s="648"/>
      <c r="DJ19" s="648"/>
      <c r="DK19" s="648"/>
      <c r="DL19" s="648"/>
      <c r="DM19" s="648"/>
      <c r="DN19" s="648"/>
      <c r="DO19" s="648"/>
      <c r="DP19" s="648"/>
      <c r="DQ19" s="648"/>
      <c r="DR19" s="648"/>
      <c r="DS19" s="648"/>
      <c r="DT19" s="648"/>
      <c r="DU19" s="648"/>
      <c r="DV19" s="648"/>
      <c r="DW19" s="648"/>
      <c r="DX19" s="648"/>
      <c r="DY19" s="648"/>
      <c r="DZ19" s="648"/>
      <c r="EA19" s="648"/>
      <c r="EB19" s="648"/>
      <c r="EC19" s="648"/>
      <c r="ED19" s="648"/>
      <c r="EE19" s="648"/>
      <c r="EF19" s="648"/>
      <c r="EG19" s="648"/>
      <c r="EH19" s="648"/>
      <c r="EI19" s="648"/>
      <c r="EJ19" s="648"/>
      <c r="EK19" s="648"/>
      <c r="EL19" s="648"/>
      <c r="EM19" s="648"/>
      <c r="EN19" s="648"/>
      <c r="EO19" s="648"/>
      <c r="EP19" s="648"/>
      <c r="EQ19" s="648"/>
      <c r="ER19" s="648"/>
      <c r="ES19" s="648"/>
      <c r="ET19" s="648"/>
      <c r="EU19" s="648"/>
      <c r="EV19" s="648"/>
      <c r="EW19" s="648"/>
      <c r="EX19" s="648"/>
      <c r="EY19" s="648"/>
      <c r="EZ19" s="648"/>
      <c r="FA19" s="648"/>
      <c r="FB19" s="648"/>
      <c r="FC19" s="648"/>
      <c r="FD19" s="648"/>
      <c r="FE19" s="648"/>
      <c r="FF19" s="648"/>
      <c r="FG19" s="648"/>
      <c r="FH19" s="648"/>
      <c r="FI19" s="648"/>
      <c r="FJ19" s="648"/>
      <c r="FK19" s="648"/>
      <c r="FL19" s="648"/>
      <c r="FM19" s="648"/>
      <c r="FN19" s="648"/>
      <c r="FO19" s="648"/>
      <c r="FP19" s="648"/>
      <c r="FQ19" s="648"/>
      <c r="FR19" s="648"/>
      <c r="FS19" s="648"/>
      <c r="FT19" s="648"/>
      <c r="FU19" s="648"/>
      <c r="FV19" s="648"/>
      <c r="FW19" s="648"/>
      <c r="FX19" s="648"/>
      <c r="FY19" s="648"/>
      <c r="FZ19" s="648"/>
      <c r="GA19" s="648"/>
      <c r="GB19" s="648"/>
      <c r="GC19" s="648"/>
      <c r="GD19" s="648"/>
      <c r="GE19" s="648"/>
      <c r="GF19" s="648"/>
      <c r="GG19" s="648"/>
      <c r="GH19" s="648"/>
      <c r="GI19" s="648"/>
      <c r="GJ19" s="648"/>
      <c r="GK19" s="648"/>
      <c r="GL19" s="648"/>
      <c r="GM19" s="648"/>
      <c r="GN19" s="648"/>
      <c r="GO19" s="648"/>
      <c r="GP19" s="648"/>
      <c r="GQ19" s="648"/>
      <c r="GR19" s="648"/>
      <c r="GS19" s="648"/>
      <c r="GT19" s="648"/>
      <c r="GU19" s="648"/>
      <c r="GV19" s="648"/>
      <c r="GW19" s="648"/>
      <c r="GX19" s="648"/>
      <c r="GY19" s="648"/>
      <c r="GZ19" s="648"/>
      <c r="HA19" s="648"/>
      <c r="HB19" s="648"/>
      <c r="HC19" s="648"/>
      <c r="HD19" s="648"/>
      <c r="HE19" s="648"/>
      <c r="HF19" s="648"/>
      <c r="HG19" s="648"/>
      <c r="HH19" s="648"/>
      <c r="HI19" s="648"/>
      <c r="HJ19" s="648"/>
      <c r="HK19" s="648"/>
      <c r="HL19" s="648"/>
      <c r="HM19" s="648"/>
      <c r="HN19" s="648"/>
      <c r="HO19" s="648"/>
      <c r="HP19" s="648"/>
      <c r="HQ19" s="648"/>
      <c r="HR19" s="648"/>
      <c r="HS19" s="648"/>
      <c r="HT19" s="648"/>
      <c r="HU19" s="648"/>
      <c r="HV19" s="648"/>
      <c r="HW19" s="648"/>
      <c r="HX19" s="648"/>
      <c r="HY19" s="648"/>
      <c r="HZ19" s="648"/>
      <c r="IA19" s="648"/>
      <c r="IB19" s="648"/>
      <c r="IC19" s="648"/>
      <c r="ID19" s="648"/>
      <c r="IE19" s="648"/>
      <c r="IF19" s="648"/>
      <c r="IG19" s="648"/>
      <c r="IH19" s="648"/>
      <c r="II19" s="648"/>
      <c r="IJ19" s="648"/>
      <c r="IK19" s="648"/>
      <c r="IL19" s="648"/>
      <c r="IM19" s="648"/>
      <c r="IN19" s="648"/>
    </row>
    <row r="20" spans="1:248" s="649" customFormat="1" ht="33.75">
      <c r="A20" s="636" t="s">
        <v>424</v>
      </c>
      <c r="B20" s="636"/>
      <c r="C20" s="636">
        <v>2012</v>
      </c>
      <c r="D20" s="641" t="s">
        <v>724</v>
      </c>
      <c r="E20" s="641" t="s">
        <v>576</v>
      </c>
      <c r="F20" s="642" t="s">
        <v>22</v>
      </c>
      <c r="G20" s="642" t="s">
        <v>11</v>
      </c>
      <c r="H20" s="642" t="s">
        <v>486</v>
      </c>
      <c r="I20" s="641" t="s">
        <v>829</v>
      </c>
      <c r="J20" s="641" t="s">
        <v>1234</v>
      </c>
      <c r="K20" s="644" t="s">
        <v>1238</v>
      </c>
      <c r="L20" s="645">
        <v>2.5000000000000001E-2</v>
      </c>
      <c r="M20" s="855">
        <v>600</v>
      </c>
      <c r="N20" s="636"/>
      <c r="O20" s="776">
        <v>0.09</v>
      </c>
      <c r="P20" s="647" t="s">
        <v>137</v>
      </c>
      <c r="Q20" s="647">
        <v>728</v>
      </c>
      <c r="R20" s="647"/>
      <c r="S20" s="773">
        <f t="shared" si="0"/>
        <v>121.33333333333333</v>
      </c>
      <c r="T20" s="647"/>
      <c r="U20" s="650" t="str">
        <f>IF(ISBLANK(T20),"",T20/P20)</f>
        <v/>
      </c>
      <c r="V20" s="244"/>
      <c r="W20" s="648"/>
      <c r="X20" s="648"/>
      <c r="Y20" s="648"/>
      <c r="Z20" s="648"/>
      <c r="AA20" s="648"/>
      <c r="AB20" s="648"/>
      <c r="AC20" s="648"/>
      <c r="AD20" s="648"/>
      <c r="AE20" s="648"/>
      <c r="AF20" s="648"/>
      <c r="AG20" s="648"/>
      <c r="AH20" s="648"/>
      <c r="AI20" s="648"/>
      <c r="AJ20" s="648"/>
      <c r="AK20" s="648"/>
      <c r="AL20" s="648"/>
      <c r="AM20" s="648"/>
      <c r="AN20" s="648"/>
      <c r="AO20" s="648"/>
      <c r="AP20" s="648"/>
      <c r="AQ20" s="648"/>
      <c r="AR20" s="648"/>
      <c r="AS20" s="648"/>
      <c r="AT20" s="648"/>
      <c r="AU20" s="648"/>
      <c r="AV20" s="648"/>
      <c r="AW20" s="648"/>
      <c r="AX20" s="648"/>
      <c r="AY20" s="648"/>
      <c r="AZ20" s="648"/>
      <c r="BA20" s="648"/>
      <c r="BB20" s="648"/>
      <c r="BC20" s="648"/>
      <c r="BD20" s="648"/>
      <c r="BE20" s="648"/>
      <c r="BF20" s="648"/>
      <c r="BG20" s="648"/>
      <c r="BH20" s="648"/>
      <c r="BI20" s="648"/>
      <c r="BJ20" s="648"/>
      <c r="BK20" s="648"/>
      <c r="BL20" s="648"/>
      <c r="BM20" s="648"/>
      <c r="BN20" s="648"/>
      <c r="BO20" s="648"/>
      <c r="BP20" s="648"/>
      <c r="BQ20" s="648"/>
      <c r="BR20" s="648"/>
      <c r="BS20" s="648"/>
      <c r="BT20" s="648"/>
      <c r="BU20" s="648"/>
      <c r="BV20" s="648"/>
      <c r="BW20" s="648"/>
      <c r="BX20" s="648"/>
      <c r="BY20" s="648"/>
      <c r="BZ20" s="648"/>
      <c r="CA20" s="648"/>
      <c r="CB20" s="648"/>
      <c r="CC20" s="648"/>
      <c r="CD20" s="648"/>
      <c r="CE20" s="648"/>
      <c r="CF20" s="648"/>
      <c r="CG20" s="648"/>
      <c r="CH20" s="648"/>
      <c r="CI20" s="648"/>
      <c r="CJ20" s="648"/>
      <c r="CK20" s="648"/>
      <c r="CL20" s="648"/>
      <c r="CM20" s="648"/>
      <c r="CN20" s="648"/>
      <c r="CO20" s="648"/>
      <c r="CP20" s="648"/>
      <c r="CQ20" s="648"/>
      <c r="CR20" s="648"/>
      <c r="CS20" s="648"/>
      <c r="CT20" s="648"/>
      <c r="CU20" s="648"/>
      <c r="CV20" s="648"/>
      <c r="CW20" s="648"/>
      <c r="CX20" s="648"/>
      <c r="CY20" s="648"/>
      <c r="CZ20" s="648"/>
      <c r="DA20" s="648"/>
      <c r="DB20" s="648"/>
      <c r="DC20" s="648"/>
      <c r="DD20" s="648"/>
      <c r="DE20" s="648"/>
      <c r="DF20" s="648"/>
      <c r="DG20" s="648"/>
      <c r="DH20" s="648"/>
      <c r="DI20" s="648"/>
      <c r="DJ20" s="648"/>
      <c r="DK20" s="648"/>
      <c r="DL20" s="648"/>
      <c r="DM20" s="648"/>
      <c r="DN20" s="648"/>
      <c r="DO20" s="648"/>
      <c r="DP20" s="648"/>
      <c r="DQ20" s="648"/>
      <c r="DR20" s="648"/>
      <c r="DS20" s="648"/>
      <c r="DT20" s="648"/>
      <c r="DU20" s="648"/>
      <c r="DV20" s="648"/>
      <c r="DW20" s="648"/>
      <c r="DX20" s="648"/>
      <c r="DY20" s="648"/>
      <c r="DZ20" s="648"/>
      <c r="EA20" s="648"/>
      <c r="EB20" s="648"/>
      <c r="EC20" s="648"/>
      <c r="ED20" s="648"/>
      <c r="EE20" s="648"/>
      <c r="EF20" s="648"/>
      <c r="EG20" s="648"/>
      <c r="EH20" s="648"/>
      <c r="EI20" s="648"/>
      <c r="EJ20" s="648"/>
      <c r="EK20" s="648"/>
      <c r="EL20" s="648"/>
      <c r="EM20" s="648"/>
      <c r="EN20" s="648"/>
      <c r="EO20" s="648"/>
      <c r="EP20" s="648"/>
      <c r="EQ20" s="648"/>
      <c r="ER20" s="648"/>
      <c r="ES20" s="648"/>
      <c r="ET20" s="648"/>
      <c r="EU20" s="648"/>
      <c r="EV20" s="648"/>
      <c r="EW20" s="648"/>
      <c r="EX20" s="648"/>
      <c r="EY20" s="648"/>
      <c r="EZ20" s="648"/>
      <c r="FA20" s="648"/>
      <c r="FB20" s="648"/>
      <c r="FC20" s="648"/>
      <c r="FD20" s="648"/>
      <c r="FE20" s="648"/>
      <c r="FF20" s="648"/>
      <c r="FG20" s="648"/>
      <c r="FH20" s="648"/>
      <c r="FI20" s="648"/>
      <c r="FJ20" s="648"/>
      <c r="FK20" s="648"/>
      <c r="FL20" s="648"/>
      <c r="FM20" s="648"/>
      <c r="FN20" s="648"/>
      <c r="FO20" s="648"/>
      <c r="FP20" s="648"/>
      <c r="FQ20" s="648"/>
      <c r="FR20" s="648"/>
      <c r="FS20" s="648"/>
      <c r="FT20" s="648"/>
      <c r="FU20" s="648"/>
      <c r="FV20" s="648"/>
      <c r="FW20" s="648"/>
      <c r="FX20" s="648"/>
      <c r="FY20" s="648"/>
      <c r="FZ20" s="648"/>
      <c r="GA20" s="648"/>
      <c r="GB20" s="648"/>
      <c r="GC20" s="648"/>
      <c r="GD20" s="648"/>
      <c r="GE20" s="648"/>
      <c r="GF20" s="648"/>
      <c r="GG20" s="648"/>
      <c r="GH20" s="648"/>
      <c r="GI20" s="648"/>
      <c r="GJ20" s="648"/>
      <c r="GK20" s="648"/>
      <c r="GL20" s="648"/>
      <c r="GM20" s="648"/>
      <c r="GN20" s="648"/>
      <c r="GO20" s="648"/>
      <c r="GP20" s="648"/>
      <c r="GQ20" s="648"/>
      <c r="GR20" s="648"/>
      <c r="GS20" s="648"/>
      <c r="GT20" s="648"/>
      <c r="GU20" s="648"/>
      <c r="GV20" s="648"/>
      <c r="GW20" s="648"/>
      <c r="GX20" s="648"/>
      <c r="GY20" s="648"/>
      <c r="GZ20" s="648"/>
      <c r="HA20" s="648"/>
      <c r="HB20" s="648"/>
      <c r="HC20" s="648"/>
      <c r="HD20" s="648"/>
      <c r="HE20" s="648"/>
      <c r="HF20" s="648"/>
      <c r="HG20" s="648"/>
      <c r="HH20" s="648"/>
      <c r="HI20" s="648"/>
      <c r="HJ20" s="648"/>
      <c r="HK20" s="648"/>
      <c r="HL20" s="648"/>
      <c r="HM20" s="648"/>
      <c r="HN20" s="648"/>
      <c r="HO20" s="648"/>
      <c r="HP20" s="648"/>
      <c r="HQ20" s="648"/>
      <c r="HR20" s="648"/>
      <c r="HS20" s="648"/>
      <c r="HT20" s="648"/>
      <c r="HU20" s="648"/>
      <c r="HV20" s="648"/>
      <c r="HW20" s="648"/>
      <c r="HX20" s="648"/>
      <c r="HY20" s="648"/>
      <c r="HZ20" s="648"/>
      <c r="IA20" s="648"/>
      <c r="IB20" s="648"/>
      <c r="IC20" s="648"/>
      <c r="ID20" s="648"/>
      <c r="IE20" s="648"/>
      <c r="IF20" s="648"/>
      <c r="IG20" s="648"/>
      <c r="IH20" s="648"/>
      <c r="II20" s="648"/>
      <c r="IJ20" s="648"/>
      <c r="IK20" s="648"/>
      <c r="IL20" s="648"/>
      <c r="IM20" s="648"/>
      <c r="IN20" s="648"/>
    </row>
    <row r="21" spans="1:248" s="649" customFormat="1">
      <c r="A21" s="636" t="s">
        <v>424</v>
      </c>
      <c r="B21" s="636"/>
      <c r="C21" s="636">
        <v>2012</v>
      </c>
      <c r="D21" s="641" t="s">
        <v>724</v>
      </c>
      <c r="E21" s="641" t="s">
        <v>576</v>
      </c>
      <c r="F21" s="642" t="s">
        <v>22</v>
      </c>
      <c r="G21" s="642" t="s">
        <v>11</v>
      </c>
      <c r="H21" s="642" t="s">
        <v>486</v>
      </c>
      <c r="I21" s="641" t="s">
        <v>829</v>
      </c>
      <c r="J21" s="641" t="s">
        <v>1240</v>
      </c>
      <c r="K21" s="644" t="s">
        <v>1237</v>
      </c>
      <c r="L21" s="645">
        <v>2.5000000000000001E-2</v>
      </c>
      <c r="M21" s="855">
        <v>150</v>
      </c>
      <c r="N21" s="636"/>
      <c r="O21" s="646" t="s">
        <v>228</v>
      </c>
      <c r="P21" s="647" t="s">
        <v>137</v>
      </c>
      <c r="Q21" s="647">
        <v>22</v>
      </c>
      <c r="R21" s="647"/>
      <c r="S21" s="773">
        <f t="shared" si="0"/>
        <v>14.666666666666666</v>
      </c>
      <c r="T21" s="647"/>
      <c r="U21" s="652"/>
      <c r="V21" s="244"/>
      <c r="W21" s="648"/>
      <c r="X21" s="648"/>
      <c r="Y21" s="648"/>
      <c r="Z21" s="648"/>
      <c r="AA21" s="648"/>
      <c r="AB21" s="648"/>
      <c r="AC21" s="648"/>
      <c r="AD21" s="648"/>
      <c r="AE21" s="648"/>
      <c r="AF21" s="648"/>
      <c r="AG21" s="648"/>
      <c r="AH21" s="648"/>
      <c r="AI21" s="648"/>
      <c r="AJ21" s="648"/>
      <c r="AK21" s="648"/>
      <c r="AL21" s="648"/>
      <c r="AM21" s="648"/>
      <c r="AN21" s="648"/>
      <c r="AO21" s="648"/>
      <c r="AP21" s="648"/>
      <c r="AQ21" s="648"/>
      <c r="AR21" s="648"/>
      <c r="AS21" s="648"/>
      <c r="AT21" s="648"/>
      <c r="AU21" s="648"/>
      <c r="AV21" s="648"/>
      <c r="AW21" s="648"/>
      <c r="AX21" s="648"/>
      <c r="AY21" s="648"/>
      <c r="AZ21" s="648"/>
      <c r="BA21" s="648"/>
      <c r="BB21" s="648"/>
      <c r="BC21" s="648"/>
      <c r="BD21" s="648"/>
      <c r="BE21" s="648"/>
      <c r="BF21" s="648"/>
      <c r="BG21" s="648"/>
      <c r="BH21" s="648"/>
      <c r="BI21" s="648"/>
      <c r="BJ21" s="648"/>
      <c r="BK21" s="648"/>
      <c r="BL21" s="648"/>
      <c r="BM21" s="648"/>
      <c r="BN21" s="648"/>
      <c r="BO21" s="648"/>
      <c r="BP21" s="648"/>
      <c r="BQ21" s="648"/>
      <c r="BR21" s="648"/>
      <c r="BS21" s="648"/>
      <c r="BT21" s="648"/>
      <c r="BU21" s="648"/>
      <c r="BV21" s="648"/>
      <c r="BW21" s="648"/>
      <c r="BX21" s="648"/>
      <c r="BY21" s="648"/>
      <c r="BZ21" s="648"/>
      <c r="CA21" s="648"/>
      <c r="CB21" s="648"/>
      <c r="CC21" s="648"/>
      <c r="CD21" s="648"/>
      <c r="CE21" s="648"/>
      <c r="CF21" s="648"/>
      <c r="CG21" s="648"/>
      <c r="CH21" s="648"/>
      <c r="CI21" s="648"/>
      <c r="CJ21" s="648"/>
      <c r="CK21" s="648"/>
      <c r="CL21" s="648"/>
      <c r="CM21" s="648"/>
      <c r="CN21" s="648"/>
      <c r="CO21" s="648"/>
      <c r="CP21" s="648"/>
      <c r="CQ21" s="648"/>
      <c r="CR21" s="648"/>
      <c r="CS21" s="648"/>
      <c r="CT21" s="648"/>
      <c r="CU21" s="648"/>
      <c r="CV21" s="648"/>
      <c r="CW21" s="648"/>
      <c r="CX21" s="648"/>
      <c r="CY21" s="648"/>
      <c r="CZ21" s="648"/>
      <c r="DA21" s="648"/>
      <c r="DB21" s="648"/>
      <c r="DC21" s="648"/>
      <c r="DD21" s="648"/>
      <c r="DE21" s="648"/>
      <c r="DF21" s="648"/>
      <c r="DG21" s="648"/>
      <c r="DH21" s="648"/>
      <c r="DI21" s="648"/>
      <c r="DJ21" s="648"/>
      <c r="DK21" s="648"/>
      <c r="DL21" s="648"/>
      <c r="DM21" s="648"/>
      <c r="DN21" s="648"/>
      <c r="DO21" s="648"/>
      <c r="DP21" s="648"/>
      <c r="DQ21" s="648"/>
      <c r="DR21" s="648"/>
      <c r="DS21" s="648"/>
      <c r="DT21" s="648"/>
      <c r="DU21" s="648"/>
      <c r="DV21" s="648"/>
      <c r="DW21" s="648"/>
      <c r="DX21" s="648"/>
      <c r="DY21" s="648"/>
      <c r="DZ21" s="648"/>
      <c r="EA21" s="648"/>
      <c r="EB21" s="648"/>
      <c r="EC21" s="648"/>
      <c r="ED21" s="648"/>
      <c r="EE21" s="648"/>
      <c r="EF21" s="648"/>
      <c r="EG21" s="648"/>
      <c r="EH21" s="648"/>
      <c r="EI21" s="648"/>
      <c r="EJ21" s="648"/>
      <c r="EK21" s="648"/>
      <c r="EL21" s="648"/>
      <c r="EM21" s="648"/>
      <c r="EN21" s="648"/>
      <c r="EO21" s="648"/>
      <c r="EP21" s="648"/>
      <c r="EQ21" s="648"/>
      <c r="ER21" s="648"/>
      <c r="ES21" s="648"/>
      <c r="ET21" s="648"/>
      <c r="EU21" s="648"/>
      <c r="EV21" s="648"/>
      <c r="EW21" s="648"/>
      <c r="EX21" s="648"/>
      <c r="EY21" s="648"/>
      <c r="EZ21" s="648"/>
      <c r="FA21" s="648"/>
      <c r="FB21" s="648"/>
      <c r="FC21" s="648"/>
      <c r="FD21" s="648"/>
      <c r="FE21" s="648"/>
      <c r="FF21" s="648"/>
      <c r="FG21" s="648"/>
      <c r="FH21" s="648"/>
      <c r="FI21" s="648"/>
      <c r="FJ21" s="648"/>
      <c r="FK21" s="648"/>
      <c r="FL21" s="648"/>
      <c r="FM21" s="648"/>
      <c r="FN21" s="648"/>
      <c r="FO21" s="648"/>
      <c r="FP21" s="648"/>
      <c r="FQ21" s="648"/>
      <c r="FR21" s="648"/>
      <c r="FS21" s="648"/>
      <c r="FT21" s="648"/>
      <c r="FU21" s="648"/>
      <c r="FV21" s="648"/>
      <c r="FW21" s="648"/>
      <c r="FX21" s="648"/>
      <c r="FY21" s="648"/>
      <c r="FZ21" s="648"/>
      <c r="GA21" s="648"/>
      <c r="GB21" s="648"/>
      <c r="GC21" s="648"/>
      <c r="GD21" s="648"/>
      <c r="GE21" s="648"/>
      <c r="GF21" s="648"/>
      <c r="GG21" s="648"/>
      <c r="GH21" s="648"/>
      <c r="GI21" s="648"/>
      <c r="GJ21" s="648"/>
      <c r="GK21" s="648"/>
      <c r="GL21" s="648"/>
      <c r="GM21" s="648"/>
      <c r="GN21" s="648"/>
      <c r="GO21" s="648"/>
      <c r="GP21" s="648"/>
      <c r="GQ21" s="648"/>
      <c r="GR21" s="648"/>
      <c r="GS21" s="648"/>
      <c r="GT21" s="648"/>
      <c r="GU21" s="648"/>
      <c r="GV21" s="648"/>
      <c r="GW21" s="648"/>
      <c r="GX21" s="648"/>
      <c r="GY21" s="648"/>
      <c r="GZ21" s="648"/>
      <c r="HA21" s="648"/>
      <c r="HB21" s="648"/>
      <c r="HC21" s="648"/>
      <c r="HD21" s="648"/>
      <c r="HE21" s="648"/>
      <c r="HF21" s="648"/>
      <c r="HG21" s="648"/>
      <c r="HH21" s="648"/>
      <c r="HI21" s="648"/>
      <c r="HJ21" s="648"/>
      <c r="HK21" s="648"/>
      <c r="HL21" s="648"/>
      <c r="HM21" s="648"/>
      <c r="HN21" s="648"/>
      <c r="HO21" s="648"/>
      <c r="HP21" s="648"/>
      <c r="HQ21" s="648"/>
      <c r="HR21" s="648"/>
      <c r="HS21" s="648"/>
      <c r="HT21" s="648"/>
      <c r="HU21" s="648"/>
      <c r="HV21" s="648"/>
      <c r="HW21" s="648"/>
      <c r="HX21" s="648"/>
      <c r="HY21" s="648"/>
      <c r="HZ21" s="648"/>
      <c r="IA21" s="648"/>
      <c r="IB21" s="648"/>
      <c r="IC21" s="648"/>
      <c r="ID21" s="648"/>
      <c r="IE21" s="648"/>
      <c r="IF21" s="648"/>
      <c r="IG21" s="648"/>
      <c r="IH21" s="648"/>
      <c r="II21" s="648"/>
      <c r="IJ21" s="648"/>
      <c r="IK21" s="648"/>
      <c r="IL21" s="648"/>
      <c r="IM21" s="648"/>
      <c r="IN21" s="648"/>
    </row>
    <row r="22" spans="1:248" s="649" customFormat="1">
      <c r="A22" s="636" t="s">
        <v>424</v>
      </c>
      <c r="B22" s="636"/>
      <c r="C22" s="636">
        <v>2012</v>
      </c>
      <c r="D22" s="641" t="s">
        <v>724</v>
      </c>
      <c r="E22" s="641" t="s">
        <v>576</v>
      </c>
      <c r="F22" s="642" t="s">
        <v>22</v>
      </c>
      <c r="G22" s="642" t="s">
        <v>11</v>
      </c>
      <c r="H22" s="642" t="s">
        <v>486</v>
      </c>
      <c r="I22" s="641" t="s">
        <v>829</v>
      </c>
      <c r="J22" s="641" t="s">
        <v>181</v>
      </c>
      <c r="K22" s="644" t="s">
        <v>1237</v>
      </c>
      <c r="L22" s="645">
        <v>2.5000000000000001E-2</v>
      </c>
      <c r="M22" s="855">
        <v>150</v>
      </c>
      <c r="N22" s="636"/>
      <c r="O22" s="646" t="s">
        <v>228</v>
      </c>
      <c r="P22" s="647" t="s">
        <v>137</v>
      </c>
      <c r="Q22" s="647">
        <v>23</v>
      </c>
      <c r="R22" s="647"/>
      <c r="S22" s="773">
        <f t="shared" si="0"/>
        <v>15.333333333333334</v>
      </c>
      <c r="T22" s="647"/>
      <c r="U22" s="650" t="str">
        <f>IF(ISBLANK(T22),"",T22/P22)</f>
        <v/>
      </c>
      <c r="V22" s="244"/>
      <c r="W22" s="648"/>
      <c r="X22" s="648"/>
      <c r="Y22" s="648"/>
      <c r="Z22" s="648"/>
      <c r="AA22" s="648"/>
      <c r="AB22" s="648"/>
      <c r="AC22" s="648"/>
      <c r="AD22" s="648"/>
      <c r="AE22" s="648"/>
      <c r="AF22" s="648"/>
      <c r="AG22" s="648"/>
      <c r="AH22" s="648"/>
      <c r="AI22" s="648"/>
      <c r="AJ22" s="648"/>
      <c r="AK22" s="648"/>
      <c r="AL22" s="648"/>
      <c r="AM22" s="648"/>
      <c r="AN22" s="648"/>
      <c r="AO22" s="648"/>
      <c r="AP22" s="648"/>
      <c r="AQ22" s="648"/>
      <c r="AR22" s="648"/>
      <c r="AS22" s="648"/>
      <c r="AT22" s="648"/>
      <c r="AU22" s="648"/>
      <c r="AV22" s="648"/>
      <c r="AW22" s="648"/>
      <c r="AX22" s="648"/>
      <c r="AY22" s="648"/>
      <c r="AZ22" s="648"/>
      <c r="BA22" s="648"/>
      <c r="BB22" s="648"/>
      <c r="BC22" s="648"/>
      <c r="BD22" s="648"/>
      <c r="BE22" s="648"/>
      <c r="BF22" s="648"/>
      <c r="BG22" s="648"/>
      <c r="BH22" s="648"/>
      <c r="BI22" s="648"/>
      <c r="BJ22" s="648"/>
      <c r="BK22" s="648"/>
      <c r="BL22" s="648"/>
      <c r="BM22" s="648"/>
      <c r="BN22" s="648"/>
      <c r="BO22" s="648"/>
      <c r="BP22" s="648"/>
      <c r="BQ22" s="648"/>
      <c r="BR22" s="648"/>
      <c r="BS22" s="648"/>
      <c r="BT22" s="648"/>
      <c r="BU22" s="648"/>
      <c r="BV22" s="648"/>
      <c r="BW22" s="648"/>
      <c r="BX22" s="648"/>
      <c r="BY22" s="648"/>
      <c r="BZ22" s="648"/>
      <c r="CA22" s="648"/>
      <c r="CB22" s="648"/>
      <c r="CC22" s="648"/>
      <c r="CD22" s="648"/>
      <c r="CE22" s="648"/>
      <c r="CF22" s="648"/>
      <c r="CG22" s="648"/>
      <c r="CH22" s="648"/>
      <c r="CI22" s="648"/>
      <c r="CJ22" s="648"/>
      <c r="CK22" s="648"/>
      <c r="CL22" s="648"/>
      <c r="CM22" s="648"/>
      <c r="CN22" s="648"/>
      <c r="CO22" s="648"/>
      <c r="CP22" s="648"/>
      <c r="CQ22" s="648"/>
      <c r="CR22" s="648"/>
      <c r="CS22" s="648"/>
      <c r="CT22" s="648"/>
      <c r="CU22" s="648"/>
      <c r="CV22" s="648"/>
      <c r="CW22" s="648"/>
      <c r="CX22" s="648"/>
      <c r="CY22" s="648"/>
      <c r="CZ22" s="648"/>
      <c r="DA22" s="648"/>
      <c r="DB22" s="648"/>
      <c r="DC22" s="648"/>
      <c r="DD22" s="648"/>
      <c r="DE22" s="648"/>
      <c r="DF22" s="648"/>
      <c r="DG22" s="648"/>
      <c r="DH22" s="648"/>
      <c r="DI22" s="648"/>
      <c r="DJ22" s="648"/>
      <c r="DK22" s="648"/>
      <c r="DL22" s="648"/>
      <c r="DM22" s="648"/>
      <c r="DN22" s="648"/>
      <c r="DO22" s="648"/>
      <c r="DP22" s="648"/>
      <c r="DQ22" s="648"/>
      <c r="DR22" s="648"/>
      <c r="DS22" s="648"/>
      <c r="DT22" s="648"/>
      <c r="DU22" s="648"/>
      <c r="DV22" s="648"/>
      <c r="DW22" s="648"/>
      <c r="DX22" s="648"/>
      <c r="DY22" s="648"/>
      <c r="DZ22" s="648"/>
      <c r="EA22" s="648"/>
      <c r="EB22" s="648"/>
      <c r="EC22" s="648"/>
      <c r="ED22" s="648"/>
      <c r="EE22" s="648"/>
      <c r="EF22" s="648"/>
      <c r="EG22" s="648"/>
      <c r="EH22" s="648"/>
      <c r="EI22" s="648"/>
      <c r="EJ22" s="648"/>
      <c r="EK22" s="648"/>
      <c r="EL22" s="648"/>
      <c r="EM22" s="648"/>
      <c r="EN22" s="648"/>
      <c r="EO22" s="648"/>
      <c r="EP22" s="648"/>
      <c r="EQ22" s="648"/>
      <c r="ER22" s="648"/>
      <c r="ES22" s="648"/>
      <c r="ET22" s="648"/>
      <c r="EU22" s="648"/>
      <c r="EV22" s="648"/>
      <c r="EW22" s="648"/>
      <c r="EX22" s="648"/>
      <c r="EY22" s="648"/>
      <c r="EZ22" s="648"/>
      <c r="FA22" s="648"/>
      <c r="FB22" s="648"/>
      <c r="FC22" s="648"/>
      <c r="FD22" s="648"/>
      <c r="FE22" s="648"/>
      <c r="FF22" s="648"/>
      <c r="FG22" s="648"/>
      <c r="FH22" s="648"/>
      <c r="FI22" s="648"/>
      <c r="FJ22" s="648"/>
      <c r="FK22" s="648"/>
      <c r="FL22" s="648"/>
      <c r="FM22" s="648"/>
      <c r="FN22" s="648"/>
      <c r="FO22" s="648"/>
      <c r="FP22" s="648"/>
      <c r="FQ22" s="648"/>
      <c r="FR22" s="648"/>
      <c r="FS22" s="648"/>
      <c r="FT22" s="648"/>
      <c r="FU22" s="648"/>
      <c r="FV22" s="648"/>
      <c r="FW22" s="648"/>
      <c r="FX22" s="648"/>
      <c r="FY22" s="648"/>
      <c r="FZ22" s="648"/>
      <c r="GA22" s="648"/>
      <c r="GB22" s="648"/>
      <c r="GC22" s="648"/>
      <c r="GD22" s="648"/>
      <c r="GE22" s="648"/>
      <c r="GF22" s="648"/>
      <c r="GG22" s="648"/>
      <c r="GH22" s="648"/>
      <c r="GI22" s="648"/>
      <c r="GJ22" s="648"/>
      <c r="GK22" s="648"/>
      <c r="GL22" s="648"/>
      <c r="GM22" s="648"/>
      <c r="GN22" s="648"/>
      <c r="GO22" s="648"/>
      <c r="GP22" s="648"/>
      <c r="GQ22" s="648"/>
      <c r="GR22" s="648"/>
      <c r="GS22" s="648"/>
      <c r="GT22" s="648"/>
      <c r="GU22" s="648"/>
      <c r="GV22" s="648"/>
      <c r="GW22" s="648"/>
      <c r="GX22" s="648"/>
      <c r="GY22" s="648"/>
      <c r="GZ22" s="648"/>
      <c r="HA22" s="648"/>
      <c r="HB22" s="648"/>
      <c r="HC22" s="648"/>
      <c r="HD22" s="648"/>
      <c r="HE22" s="648"/>
      <c r="HF22" s="648"/>
      <c r="HG22" s="648"/>
      <c r="HH22" s="648"/>
      <c r="HI22" s="648"/>
      <c r="HJ22" s="648"/>
      <c r="HK22" s="648"/>
      <c r="HL22" s="648"/>
      <c r="HM22" s="648"/>
      <c r="HN22" s="648"/>
      <c r="HO22" s="648"/>
      <c r="HP22" s="648"/>
      <c r="HQ22" s="648"/>
      <c r="HR22" s="648"/>
      <c r="HS22" s="648"/>
      <c r="HT22" s="648"/>
      <c r="HU22" s="648"/>
      <c r="HV22" s="648"/>
      <c r="HW22" s="648"/>
      <c r="HX22" s="648"/>
      <c r="HY22" s="648"/>
      <c r="HZ22" s="648"/>
      <c r="IA22" s="648"/>
      <c r="IB22" s="648"/>
      <c r="IC22" s="648"/>
      <c r="ID22" s="648"/>
      <c r="IE22" s="648"/>
      <c r="IF22" s="648"/>
      <c r="IG22" s="648"/>
      <c r="IH22" s="648"/>
      <c r="II22" s="648"/>
      <c r="IJ22" s="648"/>
      <c r="IK22" s="648"/>
      <c r="IL22" s="648"/>
      <c r="IM22" s="648"/>
      <c r="IN22" s="648"/>
    </row>
    <row r="23" spans="1:248" s="649" customFormat="1" ht="33.75">
      <c r="A23" s="636" t="s">
        <v>424</v>
      </c>
      <c r="B23" s="636"/>
      <c r="C23" s="636">
        <v>2012</v>
      </c>
      <c r="D23" s="641" t="s">
        <v>724</v>
      </c>
      <c r="E23" s="641" t="s">
        <v>576</v>
      </c>
      <c r="F23" s="642" t="s">
        <v>22</v>
      </c>
      <c r="G23" s="642" t="s">
        <v>11</v>
      </c>
      <c r="H23" s="642" t="s">
        <v>486</v>
      </c>
      <c r="I23" s="641" t="s">
        <v>829</v>
      </c>
      <c r="J23" s="641" t="s">
        <v>180</v>
      </c>
      <c r="K23" s="644" t="s">
        <v>1238</v>
      </c>
      <c r="L23" s="645">
        <v>2.5000000000000001E-2</v>
      </c>
      <c r="M23" s="855">
        <v>600</v>
      </c>
      <c r="N23" s="636"/>
      <c r="O23" s="776">
        <v>0.09</v>
      </c>
      <c r="P23" s="647" t="s">
        <v>137</v>
      </c>
      <c r="Q23" s="647">
        <v>728</v>
      </c>
      <c r="R23" s="647"/>
      <c r="S23" s="773">
        <f t="shared" si="0"/>
        <v>121.33333333333333</v>
      </c>
      <c r="T23" s="647"/>
      <c r="U23" s="650" t="str">
        <f>IF(ISBLANK(T23),"",T23/P23)</f>
        <v/>
      </c>
      <c r="V23" s="244"/>
      <c r="W23" s="648"/>
      <c r="X23" s="648"/>
      <c r="Y23" s="648"/>
      <c r="Z23" s="648"/>
      <c r="AA23" s="648"/>
      <c r="AB23" s="648"/>
      <c r="AC23" s="648"/>
      <c r="AD23" s="648"/>
      <c r="AE23" s="648"/>
      <c r="AF23" s="648"/>
      <c r="AG23" s="648"/>
      <c r="AH23" s="648"/>
      <c r="AI23" s="648"/>
      <c r="AJ23" s="648"/>
      <c r="AK23" s="648"/>
      <c r="AL23" s="648"/>
      <c r="AM23" s="648"/>
      <c r="AN23" s="648"/>
      <c r="AO23" s="648"/>
      <c r="AP23" s="648"/>
      <c r="AQ23" s="648"/>
      <c r="AR23" s="648"/>
      <c r="AS23" s="648"/>
      <c r="AT23" s="648"/>
      <c r="AU23" s="648"/>
      <c r="AV23" s="648"/>
      <c r="AW23" s="648"/>
      <c r="AX23" s="648"/>
      <c r="AY23" s="648"/>
      <c r="AZ23" s="648"/>
      <c r="BA23" s="648"/>
      <c r="BB23" s="648"/>
      <c r="BC23" s="648"/>
      <c r="BD23" s="648"/>
      <c r="BE23" s="648"/>
      <c r="BF23" s="648"/>
      <c r="BG23" s="648"/>
      <c r="BH23" s="648"/>
      <c r="BI23" s="648"/>
      <c r="BJ23" s="648"/>
      <c r="BK23" s="648"/>
      <c r="BL23" s="648"/>
      <c r="BM23" s="648"/>
      <c r="BN23" s="648"/>
      <c r="BO23" s="648"/>
      <c r="BP23" s="648"/>
      <c r="BQ23" s="648"/>
      <c r="BR23" s="648"/>
      <c r="BS23" s="648"/>
      <c r="BT23" s="648"/>
      <c r="BU23" s="648"/>
      <c r="BV23" s="648"/>
      <c r="BW23" s="648"/>
      <c r="BX23" s="648"/>
      <c r="BY23" s="648"/>
      <c r="BZ23" s="648"/>
      <c r="CA23" s="648"/>
      <c r="CB23" s="648"/>
      <c r="CC23" s="648"/>
      <c r="CD23" s="648"/>
      <c r="CE23" s="648"/>
      <c r="CF23" s="648"/>
      <c r="CG23" s="648"/>
      <c r="CH23" s="648"/>
      <c r="CI23" s="648"/>
      <c r="CJ23" s="648"/>
      <c r="CK23" s="648"/>
      <c r="CL23" s="648"/>
      <c r="CM23" s="648"/>
      <c r="CN23" s="648"/>
      <c r="CO23" s="648"/>
      <c r="CP23" s="648"/>
      <c r="CQ23" s="648"/>
      <c r="CR23" s="648"/>
      <c r="CS23" s="648"/>
      <c r="CT23" s="648"/>
      <c r="CU23" s="648"/>
      <c r="CV23" s="648"/>
      <c r="CW23" s="648"/>
      <c r="CX23" s="648"/>
      <c r="CY23" s="648"/>
      <c r="CZ23" s="648"/>
      <c r="DA23" s="648"/>
      <c r="DB23" s="648"/>
      <c r="DC23" s="648"/>
      <c r="DD23" s="648"/>
      <c r="DE23" s="648"/>
      <c r="DF23" s="648"/>
      <c r="DG23" s="648"/>
      <c r="DH23" s="648"/>
      <c r="DI23" s="648"/>
      <c r="DJ23" s="648"/>
      <c r="DK23" s="648"/>
      <c r="DL23" s="648"/>
      <c r="DM23" s="648"/>
      <c r="DN23" s="648"/>
      <c r="DO23" s="648"/>
      <c r="DP23" s="648"/>
      <c r="DQ23" s="648"/>
      <c r="DR23" s="648"/>
      <c r="DS23" s="648"/>
      <c r="DT23" s="648"/>
      <c r="DU23" s="648"/>
      <c r="DV23" s="648"/>
      <c r="DW23" s="648"/>
      <c r="DX23" s="648"/>
      <c r="DY23" s="648"/>
      <c r="DZ23" s="648"/>
      <c r="EA23" s="648"/>
      <c r="EB23" s="648"/>
      <c r="EC23" s="648"/>
      <c r="ED23" s="648"/>
      <c r="EE23" s="648"/>
      <c r="EF23" s="648"/>
      <c r="EG23" s="648"/>
      <c r="EH23" s="648"/>
      <c r="EI23" s="648"/>
      <c r="EJ23" s="648"/>
      <c r="EK23" s="648"/>
      <c r="EL23" s="648"/>
      <c r="EM23" s="648"/>
      <c r="EN23" s="648"/>
      <c r="EO23" s="648"/>
      <c r="EP23" s="648"/>
      <c r="EQ23" s="648"/>
      <c r="ER23" s="648"/>
      <c r="ES23" s="648"/>
      <c r="ET23" s="648"/>
      <c r="EU23" s="648"/>
      <c r="EV23" s="648"/>
      <c r="EW23" s="648"/>
      <c r="EX23" s="648"/>
      <c r="EY23" s="648"/>
      <c r="EZ23" s="648"/>
      <c r="FA23" s="648"/>
      <c r="FB23" s="648"/>
      <c r="FC23" s="648"/>
      <c r="FD23" s="648"/>
      <c r="FE23" s="648"/>
      <c r="FF23" s="648"/>
      <c r="FG23" s="648"/>
      <c r="FH23" s="648"/>
      <c r="FI23" s="648"/>
      <c r="FJ23" s="648"/>
      <c r="FK23" s="648"/>
      <c r="FL23" s="648"/>
      <c r="FM23" s="648"/>
      <c r="FN23" s="648"/>
      <c r="FO23" s="648"/>
      <c r="FP23" s="648"/>
      <c r="FQ23" s="648"/>
      <c r="FR23" s="648"/>
      <c r="FS23" s="648"/>
      <c r="FT23" s="648"/>
      <c r="FU23" s="648"/>
      <c r="FV23" s="648"/>
      <c r="FW23" s="648"/>
      <c r="FX23" s="648"/>
      <c r="FY23" s="648"/>
      <c r="FZ23" s="648"/>
      <c r="GA23" s="648"/>
      <c r="GB23" s="648"/>
      <c r="GC23" s="648"/>
      <c r="GD23" s="648"/>
      <c r="GE23" s="648"/>
      <c r="GF23" s="648"/>
      <c r="GG23" s="648"/>
      <c r="GH23" s="648"/>
      <c r="GI23" s="648"/>
      <c r="GJ23" s="648"/>
      <c r="GK23" s="648"/>
      <c r="GL23" s="648"/>
      <c r="GM23" s="648"/>
      <c r="GN23" s="648"/>
      <c r="GO23" s="648"/>
      <c r="GP23" s="648"/>
      <c r="GQ23" s="648"/>
      <c r="GR23" s="648"/>
      <c r="GS23" s="648"/>
      <c r="GT23" s="648"/>
      <c r="GU23" s="648"/>
      <c r="GV23" s="648"/>
      <c r="GW23" s="648"/>
      <c r="GX23" s="648"/>
      <c r="GY23" s="648"/>
      <c r="GZ23" s="648"/>
      <c r="HA23" s="648"/>
      <c r="HB23" s="648"/>
      <c r="HC23" s="648"/>
      <c r="HD23" s="648"/>
      <c r="HE23" s="648"/>
      <c r="HF23" s="648"/>
      <c r="HG23" s="648"/>
      <c r="HH23" s="648"/>
      <c r="HI23" s="648"/>
      <c r="HJ23" s="648"/>
      <c r="HK23" s="648"/>
      <c r="HL23" s="648"/>
      <c r="HM23" s="648"/>
      <c r="HN23" s="648"/>
      <c r="HO23" s="648"/>
      <c r="HP23" s="648"/>
      <c r="HQ23" s="648"/>
      <c r="HR23" s="648"/>
      <c r="HS23" s="648"/>
      <c r="HT23" s="648"/>
      <c r="HU23" s="648"/>
      <c r="HV23" s="648"/>
      <c r="HW23" s="648"/>
      <c r="HX23" s="648"/>
      <c r="HY23" s="648"/>
      <c r="HZ23" s="648"/>
      <c r="IA23" s="648"/>
      <c r="IB23" s="648"/>
      <c r="IC23" s="648"/>
      <c r="ID23" s="648"/>
      <c r="IE23" s="648"/>
      <c r="IF23" s="648"/>
      <c r="IG23" s="648"/>
      <c r="IH23" s="648"/>
      <c r="II23" s="648"/>
      <c r="IJ23" s="648"/>
      <c r="IK23" s="648"/>
      <c r="IL23" s="648"/>
      <c r="IM23" s="648"/>
      <c r="IN23" s="648"/>
    </row>
    <row r="24" spans="1:248" s="649" customFormat="1" ht="33.75">
      <c r="A24" s="636" t="s">
        <v>424</v>
      </c>
      <c r="B24" s="636"/>
      <c r="C24" s="636">
        <v>2012</v>
      </c>
      <c r="D24" s="641" t="s">
        <v>723</v>
      </c>
      <c r="E24" s="641" t="s">
        <v>576</v>
      </c>
      <c r="F24" s="642" t="s">
        <v>22</v>
      </c>
      <c r="G24" s="642" t="s">
        <v>11</v>
      </c>
      <c r="H24" s="643" t="s">
        <v>1233</v>
      </c>
      <c r="I24" s="641" t="s">
        <v>824</v>
      </c>
      <c r="J24" s="641" t="s">
        <v>1234</v>
      </c>
      <c r="K24" s="644" t="s">
        <v>1238</v>
      </c>
      <c r="L24" s="645">
        <v>2.5000000000000001E-2</v>
      </c>
      <c r="M24" s="855">
        <v>2000</v>
      </c>
      <c r="N24" s="636"/>
      <c r="O24" s="776">
        <v>0.18</v>
      </c>
      <c r="P24" s="647" t="s">
        <v>137</v>
      </c>
      <c r="Q24" s="647">
        <v>2008</v>
      </c>
      <c r="R24" s="647"/>
      <c r="S24" s="773">
        <f t="shared" si="0"/>
        <v>100.4</v>
      </c>
      <c r="T24" s="647"/>
      <c r="U24" s="648"/>
      <c r="V24" s="244"/>
      <c r="W24" s="648"/>
      <c r="X24" s="648"/>
      <c r="Y24" s="648"/>
      <c r="Z24" s="648"/>
      <c r="AA24" s="648"/>
      <c r="AB24" s="648"/>
      <c r="AC24" s="648"/>
      <c r="AD24" s="648"/>
      <c r="AE24" s="648"/>
      <c r="AF24" s="648"/>
      <c r="AG24" s="648"/>
      <c r="AH24" s="648"/>
      <c r="AI24" s="648"/>
      <c r="AJ24" s="648"/>
      <c r="AK24" s="648"/>
      <c r="AL24" s="648"/>
      <c r="AM24" s="648"/>
      <c r="AN24" s="648"/>
      <c r="AO24" s="648"/>
      <c r="AP24" s="648"/>
      <c r="AQ24" s="648"/>
      <c r="AR24" s="648"/>
      <c r="AS24" s="648"/>
      <c r="AT24" s="648"/>
      <c r="AU24" s="648"/>
      <c r="AV24" s="648"/>
      <c r="AW24" s="648"/>
      <c r="AX24" s="648"/>
      <c r="AY24" s="648"/>
      <c r="AZ24" s="648"/>
      <c r="BA24" s="648"/>
      <c r="BB24" s="648"/>
      <c r="BC24" s="648"/>
      <c r="BD24" s="648"/>
      <c r="BE24" s="648"/>
      <c r="BF24" s="648"/>
      <c r="BG24" s="648"/>
      <c r="BH24" s="648"/>
      <c r="BI24" s="648"/>
      <c r="BJ24" s="648"/>
      <c r="BK24" s="648"/>
      <c r="BL24" s="648"/>
      <c r="BM24" s="648"/>
      <c r="BN24" s="648"/>
      <c r="BO24" s="648"/>
      <c r="BP24" s="648"/>
      <c r="BQ24" s="648"/>
      <c r="BR24" s="648"/>
      <c r="BS24" s="648"/>
      <c r="BT24" s="648"/>
      <c r="BU24" s="648"/>
      <c r="BV24" s="648"/>
      <c r="BW24" s="648"/>
      <c r="BX24" s="648"/>
      <c r="BY24" s="648"/>
      <c r="BZ24" s="648"/>
      <c r="CA24" s="648"/>
      <c r="CB24" s="648"/>
      <c r="CC24" s="648"/>
      <c r="CD24" s="648"/>
      <c r="CE24" s="648"/>
      <c r="CF24" s="648"/>
      <c r="CG24" s="648"/>
      <c r="CH24" s="648"/>
      <c r="CI24" s="648"/>
      <c r="CJ24" s="648"/>
      <c r="CK24" s="648"/>
      <c r="CL24" s="648"/>
      <c r="CM24" s="648"/>
      <c r="CN24" s="648"/>
      <c r="CO24" s="648"/>
      <c r="CP24" s="648"/>
      <c r="CQ24" s="648"/>
      <c r="CR24" s="648"/>
      <c r="CS24" s="648"/>
      <c r="CT24" s="648"/>
      <c r="CU24" s="648"/>
      <c r="CV24" s="648"/>
      <c r="CW24" s="648"/>
      <c r="CX24" s="648"/>
      <c r="CY24" s="648"/>
      <c r="CZ24" s="648"/>
      <c r="DA24" s="648"/>
      <c r="DB24" s="648"/>
      <c r="DC24" s="648"/>
      <c r="DD24" s="648"/>
      <c r="DE24" s="648"/>
      <c r="DF24" s="648"/>
      <c r="DG24" s="648"/>
      <c r="DH24" s="648"/>
      <c r="DI24" s="648"/>
      <c r="DJ24" s="648"/>
      <c r="DK24" s="648"/>
      <c r="DL24" s="648"/>
      <c r="DM24" s="648"/>
      <c r="DN24" s="648"/>
      <c r="DO24" s="648"/>
      <c r="DP24" s="648"/>
      <c r="DQ24" s="648"/>
      <c r="DR24" s="648"/>
      <c r="DS24" s="648"/>
      <c r="DT24" s="648"/>
      <c r="DU24" s="648"/>
      <c r="DV24" s="648"/>
      <c r="DW24" s="648"/>
      <c r="DX24" s="648"/>
      <c r="DY24" s="648"/>
      <c r="DZ24" s="648"/>
      <c r="EA24" s="648"/>
      <c r="EB24" s="648"/>
      <c r="EC24" s="648"/>
      <c r="ED24" s="648"/>
      <c r="EE24" s="648"/>
      <c r="EF24" s="648"/>
      <c r="EG24" s="648"/>
      <c r="EH24" s="648"/>
      <c r="EI24" s="648"/>
      <c r="EJ24" s="648"/>
      <c r="EK24" s="648"/>
      <c r="EL24" s="648"/>
      <c r="EM24" s="648"/>
      <c r="EN24" s="648"/>
      <c r="EO24" s="648"/>
      <c r="EP24" s="648"/>
      <c r="EQ24" s="648"/>
      <c r="ER24" s="648"/>
      <c r="ES24" s="648"/>
      <c r="ET24" s="648"/>
      <c r="EU24" s="648"/>
      <c r="EV24" s="648"/>
      <c r="EW24" s="648"/>
      <c r="EX24" s="648"/>
      <c r="EY24" s="648"/>
      <c r="EZ24" s="648"/>
      <c r="FA24" s="648"/>
      <c r="FB24" s="648"/>
      <c r="FC24" s="648"/>
      <c r="FD24" s="648"/>
      <c r="FE24" s="648"/>
      <c r="FF24" s="648"/>
      <c r="FG24" s="648"/>
      <c r="FH24" s="648"/>
      <c r="FI24" s="648"/>
      <c r="FJ24" s="648"/>
      <c r="FK24" s="648"/>
      <c r="FL24" s="648"/>
      <c r="FM24" s="648"/>
      <c r="FN24" s="648"/>
      <c r="FO24" s="648"/>
      <c r="FP24" s="648"/>
      <c r="FQ24" s="648"/>
      <c r="FR24" s="648"/>
      <c r="FS24" s="648"/>
      <c r="FT24" s="648"/>
      <c r="FU24" s="648"/>
      <c r="FV24" s="648"/>
      <c r="FW24" s="648"/>
      <c r="FX24" s="648"/>
      <c r="FY24" s="648"/>
      <c r="FZ24" s="648"/>
      <c r="GA24" s="648"/>
      <c r="GB24" s="648"/>
      <c r="GC24" s="648"/>
      <c r="GD24" s="648"/>
      <c r="GE24" s="648"/>
      <c r="GF24" s="648"/>
      <c r="GG24" s="648"/>
      <c r="GH24" s="648"/>
      <c r="GI24" s="648"/>
      <c r="GJ24" s="648"/>
      <c r="GK24" s="648"/>
      <c r="GL24" s="648"/>
      <c r="GM24" s="648"/>
      <c r="GN24" s="648"/>
      <c r="GO24" s="648"/>
      <c r="GP24" s="648"/>
      <c r="GQ24" s="648"/>
      <c r="GR24" s="648"/>
      <c r="GS24" s="648"/>
      <c r="GT24" s="648"/>
      <c r="GU24" s="648"/>
      <c r="GV24" s="648"/>
      <c r="GW24" s="648"/>
      <c r="GX24" s="648"/>
      <c r="GY24" s="648"/>
      <c r="GZ24" s="648"/>
      <c r="HA24" s="648"/>
      <c r="HB24" s="648"/>
      <c r="HC24" s="648"/>
      <c r="HD24" s="648"/>
      <c r="HE24" s="648"/>
      <c r="HF24" s="648"/>
      <c r="HG24" s="648"/>
      <c r="HH24" s="648"/>
      <c r="HI24" s="648"/>
      <c r="HJ24" s="648"/>
      <c r="HK24" s="648"/>
      <c r="HL24" s="648"/>
      <c r="HM24" s="648"/>
      <c r="HN24" s="648"/>
      <c r="HO24" s="648"/>
      <c r="HP24" s="648"/>
      <c r="HQ24" s="648"/>
      <c r="HR24" s="648"/>
      <c r="HS24" s="648"/>
      <c r="HT24" s="648"/>
      <c r="HU24" s="648"/>
      <c r="HV24" s="648"/>
      <c r="HW24" s="648"/>
      <c r="HX24" s="648"/>
      <c r="HY24" s="648"/>
      <c r="HZ24" s="648"/>
      <c r="IA24" s="648"/>
      <c r="IB24" s="648"/>
      <c r="IC24" s="648"/>
      <c r="ID24" s="648"/>
      <c r="IE24" s="648"/>
      <c r="IF24" s="648"/>
      <c r="IG24" s="648"/>
      <c r="IH24" s="648"/>
      <c r="II24" s="648"/>
      <c r="IJ24" s="648"/>
      <c r="IK24" s="648"/>
      <c r="IL24" s="648"/>
      <c r="IM24" s="648"/>
      <c r="IN24" s="648"/>
    </row>
    <row r="25" spans="1:248" s="649" customFormat="1" ht="22.5">
      <c r="A25" s="636" t="s">
        <v>424</v>
      </c>
      <c r="B25" s="636"/>
      <c r="C25" s="636">
        <v>2012</v>
      </c>
      <c r="D25" s="641" t="s">
        <v>723</v>
      </c>
      <c r="E25" s="641" t="s">
        <v>576</v>
      </c>
      <c r="F25" s="642" t="s">
        <v>22</v>
      </c>
      <c r="G25" s="642" t="s">
        <v>11</v>
      </c>
      <c r="H25" s="643" t="s">
        <v>1233</v>
      </c>
      <c r="I25" s="641" t="s">
        <v>824</v>
      </c>
      <c r="J25" s="641" t="s">
        <v>1240</v>
      </c>
      <c r="K25" s="644" t="s">
        <v>1237</v>
      </c>
      <c r="L25" s="645">
        <v>2.5000000000000001E-2</v>
      </c>
      <c r="M25" s="855">
        <v>300</v>
      </c>
      <c r="N25" s="636"/>
      <c r="O25" s="646" t="s">
        <v>228</v>
      </c>
      <c r="P25" s="647" t="s">
        <v>137</v>
      </c>
      <c r="Q25" s="647">
        <v>805</v>
      </c>
      <c r="R25" s="647"/>
      <c r="S25" s="773">
        <f t="shared" si="0"/>
        <v>268.33333333333331</v>
      </c>
      <c r="T25" s="647"/>
      <c r="U25" s="650" t="str">
        <f>IF(ISBLANK(T25),"",T25/P25)</f>
        <v/>
      </c>
      <c r="V25" s="244"/>
      <c r="W25" s="648"/>
      <c r="X25" s="648"/>
      <c r="Y25" s="648"/>
      <c r="Z25" s="648"/>
      <c r="AA25" s="648"/>
      <c r="AB25" s="648"/>
      <c r="AC25" s="648"/>
      <c r="AD25" s="648"/>
      <c r="AE25" s="648"/>
      <c r="AF25" s="648"/>
      <c r="AG25" s="648"/>
      <c r="AH25" s="648"/>
      <c r="AI25" s="648"/>
      <c r="AJ25" s="648"/>
      <c r="AK25" s="648"/>
      <c r="AL25" s="648"/>
      <c r="AM25" s="648"/>
      <c r="AN25" s="648"/>
      <c r="AO25" s="648"/>
      <c r="AP25" s="648"/>
      <c r="AQ25" s="648"/>
      <c r="AR25" s="648"/>
      <c r="AS25" s="648"/>
      <c r="AT25" s="648"/>
      <c r="AU25" s="648"/>
      <c r="AV25" s="648"/>
      <c r="AW25" s="648"/>
      <c r="AX25" s="648"/>
      <c r="AY25" s="648"/>
      <c r="AZ25" s="648"/>
      <c r="BA25" s="648"/>
      <c r="BB25" s="648"/>
      <c r="BC25" s="648"/>
      <c r="BD25" s="648"/>
      <c r="BE25" s="648"/>
      <c r="BF25" s="648"/>
      <c r="BG25" s="648"/>
      <c r="BH25" s="648"/>
      <c r="BI25" s="648"/>
      <c r="BJ25" s="648"/>
      <c r="BK25" s="648"/>
      <c r="BL25" s="648"/>
      <c r="BM25" s="648"/>
      <c r="BN25" s="648"/>
      <c r="BO25" s="648"/>
      <c r="BP25" s="648"/>
      <c r="BQ25" s="648"/>
      <c r="BR25" s="648"/>
      <c r="BS25" s="648"/>
      <c r="BT25" s="648"/>
      <c r="BU25" s="648"/>
      <c r="BV25" s="648"/>
      <c r="BW25" s="648"/>
      <c r="BX25" s="648"/>
      <c r="BY25" s="648"/>
      <c r="BZ25" s="648"/>
      <c r="CA25" s="648"/>
      <c r="CB25" s="648"/>
      <c r="CC25" s="648"/>
      <c r="CD25" s="648"/>
      <c r="CE25" s="648"/>
      <c r="CF25" s="648"/>
      <c r="CG25" s="648"/>
      <c r="CH25" s="648"/>
      <c r="CI25" s="648"/>
      <c r="CJ25" s="648"/>
      <c r="CK25" s="648"/>
      <c r="CL25" s="648"/>
      <c r="CM25" s="648"/>
      <c r="CN25" s="648"/>
      <c r="CO25" s="648"/>
      <c r="CP25" s="648"/>
      <c r="CQ25" s="648"/>
      <c r="CR25" s="648"/>
      <c r="CS25" s="648"/>
      <c r="CT25" s="648"/>
      <c r="CU25" s="648"/>
      <c r="CV25" s="648"/>
      <c r="CW25" s="648"/>
      <c r="CX25" s="648"/>
      <c r="CY25" s="648"/>
      <c r="CZ25" s="648"/>
      <c r="DA25" s="648"/>
      <c r="DB25" s="648"/>
      <c r="DC25" s="648"/>
      <c r="DD25" s="648"/>
      <c r="DE25" s="648"/>
      <c r="DF25" s="648"/>
      <c r="DG25" s="648"/>
      <c r="DH25" s="648"/>
      <c r="DI25" s="648"/>
      <c r="DJ25" s="648"/>
      <c r="DK25" s="648"/>
      <c r="DL25" s="648"/>
      <c r="DM25" s="648"/>
      <c r="DN25" s="648"/>
      <c r="DO25" s="648"/>
      <c r="DP25" s="648"/>
      <c r="DQ25" s="648"/>
      <c r="DR25" s="648"/>
      <c r="DS25" s="648"/>
      <c r="DT25" s="648"/>
      <c r="DU25" s="648"/>
      <c r="DV25" s="648"/>
      <c r="DW25" s="648"/>
      <c r="DX25" s="648"/>
      <c r="DY25" s="648"/>
      <c r="DZ25" s="648"/>
      <c r="EA25" s="648"/>
      <c r="EB25" s="648"/>
      <c r="EC25" s="648"/>
      <c r="ED25" s="648"/>
      <c r="EE25" s="648"/>
      <c r="EF25" s="648"/>
      <c r="EG25" s="648"/>
      <c r="EH25" s="648"/>
      <c r="EI25" s="648"/>
      <c r="EJ25" s="648"/>
      <c r="EK25" s="648"/>
      <c r="EL25" s="648"/>
      <c r="EM25" s="648"/>
      <c r="EN25" s="648"/>
      <c r="EO25" s="648"/>
      <c r="EP25" s="648"/>
      <c r="EQ25" s="648"/>
      <c r="ER25" s="648"/>
      <c r="ES25" s="648"/>
      <c r="ET25" s="648"/>
      <c r="EU25" s="648"/>
      <c r="EV25" s="648"/>
      <c r="EW25" s="648"/>
      <c r="EX25" s="648"/>
      <c r="EY25" s="648"/>
      <c r="EZ25" s="648"/>
      <c r="FA25" s="648"/>
      <c r="FB25" s="648"/>
      <c r="FC25" s="648"/>
      <c r="FD25" s="648"/>
      <c r="FE25" s="648"/>
      <c r="FF25" s="648"/>
      <c r="FG25" s="648"/>
      <c r="FH25" s="648"/>
      <c r="FI25" s="648"/>
      <c r="FJ25" s="648"/>
      <c r="FK25" s="648"/>
      <c r="FL25" s="648"/>
      <c r="FM25" s="648"/>
      <c r="FN25" s="648"/>
      <c r="FO25" s="648"/>
      <c r="FP25" s="648"/>
      <c r="FQ25" s="648"/>
      <c r="FR25" s="648"/>
      <c r="FS25" s="648"/>
      <c r="FT25" s="648"/>
      <c r="FU25" s="648"/>
      <c r="FV25" s="648"/>
      <c r="FW25" s="648"/>
      <c r="FX25" s="648"/>
      <c r="FY25" s="648"/>
      <c r="FZ25" s="648"/>
      <c r="GA25" s="648"/>
      <c r="GB25" s="648"/>
      <c r="GC25" s="648"/>
      <c r="GD25" s="648"/>
      <c r="GE25" s="648"/>
      <c r="GF25" s="648"/>
      <c r="GG25" s="648"/>
      <c r="GH25" s="648"/>
      <c r="GI25" s="648"/>
      <c r="GJ25" s="648"/>
      <c r="GK25" s="648"/>
      <c r="GL25" s="648"/>
      <c r="GM25" s="648"/>
      <c r="GN25" s="648"/>
      <c r="GO25" s="648"/>
      <c r="GP25" s="648"/>
      <c r="GQ25" s="648"/>
      <c r="GR25" s="648"/>
      <c r="GS25" s="648"/>
      <c r="GT25" s="648"/>
      <c r="GU25" s="648"/>
      <c r="GV25" s="648"/>
      <c r="GW25" s="648"/>
      <c r="GX25" s="648"/>
      <c r="GY25" s="648"/>
      <c r="GZ25" s="648"/>
      <c r="HA25" s="648"/>
      <c r="HB25" s="648"/>
      <c r="HC25" s="648"/>
      <c r="HD25" s="648"/>
      <c r="HE25" s="648"/>
      <c r="HF25" s="648"/>
      <c r="HG25" s="648"/>
      <c r="HH25" s="648"/>
      <c r="HI25" s="648"/>
      <c r="HJ25" s="648"/>
      <c r="HK25" s="648"/>
      <c r="HL25" s="648"/>
      <c r="HM25" s="648"/>
      <c r="HN25" s="648"/>
      <c r="HO25" s="648"/>
      <c r="HP25" s="648"/>
      <c r="HQ25" s="648"/>
      <c r="HR25" s="648"/>
      <c r="HS25" s="648"/>
      <c r="HT25" s="648"/>
      <c r="HU25" s="648"/>
      <c r="HV25" s="648"/>
      <c r="HW25" s="648"/>
      <c r="HX25" s="648"/>
      <c r="HY25" s="648"/>
      <c r="HZ25" s="648"/>
      <c r="IA25" s="648"/>
      <c r="IB25" s="648"/>
      <c r="IC25" s="648"/>
      <c r="ID25" s="648"/>
      <c r="IE25" s="648"/>
      <c r="IF25" s="648"/>
      <c r="IG25" s="648"/>
      <c r="IH25" s="648"/>
      <c r="II25" s="648"/>
      <c r="IJ25" s="648"/>
      <c r="IK25" s="648"/>
      <c r="IL25" s="648"/>
      <c r="IM25" s="648"/>
      <c r="IN25" s="648"/>
    </row>
    <row r="26" spans="1:248" s="649" customFormat="1" ht="22.5">
      <c r="A26" s="636" t="s">
        <v>424</v>
      </c>
      <c r="B26" s="636"/>
      <c r="C26" s="636">
        <v>2012</v>
      </c>
      <c r="D26" s="641" t="s">
        <v>723</v>
      </c>
      <c r="E26" s="641" t="s">
        <v>576</v>
      </c>
      <c r="F26" s="642" t="s">
        <v>22</v>
      </c>
      <c r="G26" s="642" t="s">
        <v>11</v>
      </c>
      <c r="H26" s="643" t="s">
        <v>1233</v>
      </c>
      <c r="I26" s="641" t="s">
        <v>824</v>
      </c>
      <c r="J26" s="641" t="s">
        <v>181</v>
      </c>
      <c r="K26" s="644" t="s">
        <v>1237</v>
      </c>
      <c r="L26" s="645">
        <v>2.5000000000000001E-2</v>
      </c>
      <c r="M26" s="855">
        <v>500</v>
      </c>
      <c r="N26" s="636"/>
      <c r="O26" s="646" t="s">
        <v>228</v>
      </c>
      <c r="P26" s="647" t="s">
        <v>137</v>
      </c>
      <c r="Q26" s="647">
        <v>932</v>
      </c>
      <c r="R26" s="647"/>
      <c r="S26" s="773">
        <f t="shared" si="0"/>
        <v>186.4</v>
      </c>
      <c r="T26" s="647"/>
      <c r="U26" s="650" t="str">
        <f>IF(ISBLANK(T26),"",T26/P26)</f>
        <v/>
      </c>
      <c r="V26" s="648"/>
      <c r="W26" s="648"/>
      <c r="X26" s="648"/>
      <c r="Y26" s="648"/>
      <c r="Z26" s="648"/>
      <c r="AA26" s="648"/>
      <c r="AB26" s="648"/>
      <c r="AC26" s="648"/>
      <c r="AD26" s="648"/>
      <c r="AE26" s="648"/>
      <c r="AF26" s="648"/>
      <c r="AG26" s="648"/>
      <c r="AH26" s="648"/>
      <c r="AI26" s="648"/>
      <c r="AJ26" s="648"/>
      <c r="AK26" s="648"/>
      <c r="AL26" s="648"/>
      <c r="AM26" s="648"/>
      <c r="AN26" s="648"/>
      <c r="AO26" s="648"/>
      <c r="AP26" s="648"/>
      <c r="AQ26" s="648"/>
      <c r="AR26" s="648"/>
      <c r="AS26" s="648"/>
      <c r="AT26" s="648"/>
      <c r="AU26" s="648"/>
      <c r="AV26" s="648"/>
      <c r="AW26" s="648"/>
      <c r="AX26" s="648"/>
      <c r="AY26" s="648"/>
      <c r="AZ26" s="648"/>
      <c r="BA26" s="648"/>
      <c r="BB26" s="648"/>
      <c r="BC26" s="648"/>
      <c r="BD26" s="648"/>
      <c r="BE26" s="648"/>
      <c r="BF26" s="648"/>
      <c r="BG26" s="648"/>
      <c r="BH26" s="648"/>
      <c r="BI26" s="648"/>
      <c r="BJ26" s="648"/>
      <c r="BK26" s="648"/>
      <c r="BL26" s="648"/>
      <c r="BM26" s="648"/>
      <c r="BN26" s="648"/>
      <c r="BO26" s="648"/>
      <c r="BP26" s="648"/>
      <c r="BQ26" s="648"/>
      <c r="BR26" s="648"/>
      <c r="BS26" s="648"/>
      <c r="BT26" s="648"/>
      <c r="BU26" s="648"/>
      <c r="BV26" s="648"/>
      <c r="BW26" s="648"/>
      <c r="BX26" s="648"/>
      <c r="BY26" s="648"/>
      <c r="BZ26" s="648"/>
      <c r="CA26" s="648"/>
      <c r="CB26" s="648"/>
      <c r="CC26" s="648"/>
      <c r="CD26" s="648"/>
      <c r="CE26" s="648"/>
      <c r="CF26" s="648"/>
      <c r="CG26" s="648"/>
      <c r="CH26" s="648"/>
      <c r="CI26" s="648"/>
      <c r="CJ26" s="648"/>
      <c r="CK26" s="648"/>
      <c r="CL26" s="648"/>
      <c r="CM26" s="648"/>
      <c r="CN26" s="648"/>
      <c r="CO26" s="648"/>
      <c r="CP26" s="648"/>
      <c r="CQ26" s="648"/>
      <c r="CR26" s="648"/>
      <c r="CS26" s="648"/>
      <c r="CT26" s="648"/>
      <c r="CU26" s="648"/>
      <c r="CV26" s="648"/>
      <c r="CW26" s="648"/>
      <c r="CX26" s="648"/>
      <c r="CY26" s="648"/>
      <c r="CZ26" s="648"/>
      <c r="DA26" s="648"/>
      <c r="DB26" s="648"/>
      <c r="DC26" s="648"/>
      <c r="DD26" s="648"/>
      <c r="DE26" s="648"/>
      <c r="DF26" s="648"/>
      <c r="DG26" s="648"/>
      <c r="DH26" s="648"/>
      <c r="DI26" s="648"/>
      <c r="DJ26" s="648"/>
      <c r="DK26" s="648"/>
      <c r="DL26" s="648"/>
      <c r="DM26" s="648"/>
      <c r="DN26" s="648"/>
      <c r="DO26" s="648"/>
      <c r="DP26" s="648"/>
      <c r="DQ26" s="648"/>
      <c r="DR26" s="648"/>
      <c r="DS26" s="648"/>
      <c r="DT26" s="648"/>
      <c r="DU26" s="648"/>
      <c r="DV26" s="648"/>
      <c r="DW26" s="648"/>
      <c r="DX26" s="648"/>
      <c r="DY26" s="648"/>
      <c r="DZ26" s="648"/>
      <c r="EA26" s="648"/>
      <c r="EB26" s="648"/>
      <c r="EC26" s="648"/>
      <c r="ED26" s="648"/>
      <c r="EE26" s="648"/>
      <c r="EF26" s="648"/>
      <c r="EG26" s="648"/>
      <c r="EH26" s="648"/>
      <c r="EI26" s="648"/>
      <c r="EJ26" s="648"/>
      <c r="EK26" s="648"/>
      <c r="EL26" s="648"/>
      <c r="EM26" s="648"/>
      <c r="EN26" s="648"/>
      <c r="EO26" s="648"/>
      <c r="EP26" s="648"/>
      <c r="EQ26" s="648"/>
      <c r="ER26" s="648"/>
      <c r="ES26" s="648"/>
      <c r="ET26" s="648"/>
      <c r="EU26" s="648"/>
      <c r="EV26" s="648"/>
      <c r="EW26" s="648"/>
      <c r="EX26" s="648"/>
      <c r="EY26" s="648"/>
      <c r="EZ26" s="648"/>
      <c r="FA26" s="648"/>
      <c r="FB26" s="648"/>
      <c r="FC26" s="648"/>
      <c r="FD26" s="648"/>
      <c r="FE26" s="648"/>
      <c r="FF26" s="648"/>
      <c r="FG26" s="648"/>
      <c r="FH26" s="648"/>
      <c r="FI26" s="648"/>
      <c r="FJ26" s="648"/>
      <c r="FK26" s="648"/>
      <c r="FL26" s="648"/>
      <c r="FM26" s="648"/>
      <c r="FN26" s="648"/>
      <c r="FO26" s="648"/>
      <c r="FP26" s="648"/>
      <c r="FQ26" s="648"/>
      <c r="FR26" s="648"/>
      <c r="FS26" s="648"/>
      <c r="FT26" s="648"/>
      <c r="FU26" s="648"/>
      <c r="FV26" s="648"/>
      <c r="FW26" s="648"/>
      <c r="FX26" s="648"/>
      <c r="FY26" s="648"/>
      <c r="FZ26" s="648"/>
      <c r="GA26" s="648"/>
      <c r="GB26" s="648"/>
      <c r="GC26" s="648"/>
      <c r="GD26" s="648"/>
      <c r="GE26" s="648"/>
      <c r="GF26" s="648"/>
      <c r="GG26" s="648"/>
      <c r="GH26" s="648"/>
      <c r="GI26" s="648"/>
      <c r="GJ26" s="648"/>
      <c r="GK26" s="648"/>
      <c r="GL26" s="648"/>
      <c r="GM26" s="648"/>
      <c r="GN26" s="648"/>
      <c r="GO26" s="648"/>
      <c r="GP26" s="648"/>
      <c r="GQ26" s="648"/>
      <c r="GR26" s="648"/>
      <c r="GS26" s="648"/>
      <c r="GT26" s="648"/>
      <c r="GU26" s="648"/>
      <c r="GV26" s="648"/>
      <c r="GW26" s="648"/>
      <c r="GX26" s="648"/>
      <c r="GY26" s="648"/>
      <c r="GZ26" s="648"/>
      <c r="HA26" s="648"/>
      <c r="HB26" s="648"/>
      <c r="HC26" s="648"/>
      <c r="HD26" s="648"/>
      <c r="HE26" s="648"/>
      <c r="HF26" s="648"/>
      <c r="HG26" s="648"/>
      <c r="HH26" s="648"/>
      <c r="HI26" s="648"/>
      <c r="HJ26" s="648"/>
      <c r="HK26" s="648"/>
      <c r="HL26" s="648"/>
      <c r="HM26" s="648"/>
      <c r="HN26" s="648"/>
      <c r="HO26" s="648"/>
      <c r="HP26" s="648"/>
      <c r="HQ26" s="648"/>
      <c r="HR26" s="648"/>
      <c r="HS26" s="648"/>
      <c r="HT26" s="648"/>
      <c r="HU26" s="648"/>
      <c r="HV26" s="648"/>
      <c r="HW26" s="648"/>
      <c r="HX26" s="648"/>
      <c r="HY26" s="648"/>
      <c r="HZ26" s="648"/>
      <c r="IA26" s="648"/>
      <c r="IB26" s="648"/>
      <c r="IC26" s="648"/>
      <c r="ID26" s="648"/>
      <c r="IE26" s="648"/>
      <c r="IF26" s="648"/>
      <c r="IG26" s="648"/>
      <c r="IH26" s="648"/>
      <c r="II26" s="648"/>
      <c r="IJ26" s="648"/>
      <c r="IK26" s="648"/>
      <c r="IL26" s="648"/>
      <c r="IM26" s="648"/>
      <c r="IN26" s="648"/>
    </row>
    <row r="27" spans="1:248" s="649" customFormat="1" ht="33.75">
      <c r="A27" s="636" t="s">
        <v>424</v>
      </c>
      <c r="B27" s="636"/>
      <c r="C27" s="636">
        <v>2012</v>
      </c>
      <c r="D27" s="641" t="s">
        <v>723</v>
      </c>
      <c r="E27" s="641" t="s">
        <v>576</v>
      </c>
      <c r="F27" s="642" t="s">
        <v>22</v>
      </c>
      <c r="G27" s="642" t="s">
        <v>11</v>
      </c>
      <c r="H27" s="643" t="s">
        <v>1233</v>
      </c>
      <c r="I27" s="641" t="s">
        <v>824</v>
      </c>
      <c r="J27" s="641" t="s">
        <v>180</v>
      </c>
      <c r="K27" s="644" t="s">
        <v>1238</v>
      </c>
      <c r="L27" s="645">
        <v>2.5000000000000001E-2</v>
      </c>
      <c r="M27" s="855">
        <v>2000</v>
      </c>
      <c r="N27" s="636"/>
      <c r="O27" s="776">
        <v>0.21</v>
      </c>
      <c r="P27" s="647" t="s">
        <v>137</v>
      </c>
      <c r="Q27" s="647">
        <v>2008</v>
      </c>
      <c r="R27" s="647"/>
      <c r="S27" s="773">
        <f t="shared" si="0"/>
        <v>100.4</v>
      </c>
      <c r="T27" s="647"/>
      <c r="U27" s="648"/>
      <c r="V27" s="648"/>
      <c r="W27" s="648"/>
      <c r="X27" s="648"/>
      <c r="Y27" s="648"/>
      <c r="Z27" s="648"/>
      <c r="AA27" s="648"/>
      <c r="AB27" s="648"/>
      <c r="AC27" s="648"/>
      <c r="AD27" s="648"/>
      <c r="AE27" s="648"/>
      <c r="AF27" s="648"/>
      <c r="AG27" s="648"/>
      <c r="AH27" s="648"/>
      <c r="AI27" s="648"/>
      <c r="AJ27" s="648"/>
      <c r="AK27" s="648"/>
      <c r="AL27" s="648"/>
      <c r="AM27" s="648"/>
      <c r="AN27" s="648"/>
      <c r="AO27" s="648"/>
      <c r="AP27" s="648"/>
      <c r="AQ27" s="648"/>
      <c r="AR27" s="648"/>
      <c r="AS27" s="648"/>
      <c r="AT27" s="648"/>
      <c r="AU27" s="648"/>
      <c r="AV27" s="648"/>
      <c r="AW27" s="648"/>
      <c r="AX27" s="648"/>
      <c r="AY27" s="648"/>
      <c r="AZ27" s="648"/>
      <c r="BA27" s="648"/>
      <c r="BB27" s="648"/>
      <c r="BC27" s="648"/>
      <c r="BD27" s="648"/>
      <c r="BE27" s="648"/>
      <c r="BF27" s="648"/>
      <c r="BG27" s="648"/>
      <c r="BH27" s="648"/>
      <c r="BI27" s="648"/>
      <c r="BJ27" s="648"/>
      <c r="BK27" s="648"/>
      <c r="BL27" s="648"/>
      <c r="BM27" s="648"/>
      <c r="BN27" s="648"/>
      <c r="BO27" s="648"/>
      <c r="BP27" s="648"/>
      <c r="BQ27" s="648"/>
      <c r="BR27" s="648"/>
      <c r="BS27" s="648"/>
      <c r="BT27" s="648"/>
      <c r="BU27" s="648"/>
      <c r="BV27" s="648"/>
      <c r="BW27" s="648"/>
      <c r="BX27" s="648"/>
      <c r="BY27" s="648"/>
      <c r="BZ27" s="648"/>
      <c r="CA27" s="648"/>
      <c r="CB27" s="648"/>
      <c r="CC27" s="648"/>
      <c r="CD27" s="648"/>
      <c r="CE27" s="648"/>
      <c r="CF27" s="648"/>
      <c r="CG27" s="648"/>
      <c r="CH27" s="648"/>
      <c r="CI27" s="648"/>
      <c r="CJ27" s="648"/>
      <c r="CK27" s="648"/>
      <c r="CL27" s="648"/>
      <c r="CM27" s="648"/>
      <c r="CN27" s="648"/>
      <c r="CO27" s="648"/>
      <c r="CP27" s="648"/>
      <c r="CQ27" s="648"/>
      <c r="CR27" s="648"/>
      <c r="CS27" s="648"/>
      <c r="CT27" s="648"/>
      <c r="CU27" s="648"/>
      <c r="CV27" s="648"/>
      <c r="CW27" s="648"/>
      <c r="CX27" s="648"/>
      <c r="CY27" s="648"/>
      <c r="CZ27" s="648"/>
      <c r="DA27" s="648"/>
      <c r="DB27" s="648"/>
      <c r="DC27" s="648"/>
      <c r="DD27" s="648"/>
      <c r="DE27" s="648"/>
      <c r="DF27" s="648"/>
      <c r="DG27" s="648"/>
      <c r="DH27" s="648"/>
      <c r="DI27" s="648"/>
      <c r="DJ27" s="648"/>
      <c r="DK27" s="648"/>
      <c r="DL27" s="648"/>
      <c r="DM27" s="648"/>
      <c r="DN27" s="648"/>
      <c r="DO27" s="648"/>
      <c r="DP27" s="648"/>
      <c r="DQ27" s="648"/>
      <c r="DR27" s="648"/>
      <c r="DS27" s="648"/>
      <c r="DT27" s="648"/>
      <c r="DU27" s="648"/>
      <c r="DV27" s="648"/>
      <c r="DW27" s="648"/>
      <c r="DX27" s="648"/>
      <c r="DY27" s="648"/>
      <c r="DZ27" s="648"/>
      <c r="EA27" s="648"/>
      <c r="EB27" s="648"/>
      <c r="EC27" s="648"/>
      <c r="ED27" s="648"/>
      <c r="EE27" s="648"/>
      <c r="EF27" s="648"/>
      <c r="EG27" s="648"/>
      <c r="EH27" s="648"/>
      <c r="EI27" s="648"/>
      <c r="EJ27" s="648"/>
      <c r="EK27" s="648"/>
      <c r="EL27" s="648"/>
      <c r="EM27" s="648"/>
      <c r="EN27" s="648"/>
      <c r="EO27" s="648"/>
      <c r="EP27" s="648"/>
      <c r="EQ27" s="648"/>
      <c r="ER27" s="648"/>
      <c r="ES27" s="648"/>
      <c r="ET27" s="648"/>
      <c r="EU27" s="648"/>
      <c r="EV27" s="648"/>
      <c r="EW27" s="648"/>
      <c r="EX27" s="648"/>
      <c r="EY27" s="648"/>
      <c r="EZ27" s="648"/>
      <c r="FA27" s="648"/>
      <c r="FB27" s="648"/>
      <c r="FC27" s="648"/>
      <c r="FD27" s="648"/>
      <c r="FE27" s="648"/>
      <c r="FF27" s="648"/>
      <c r="FG27" s="648"/>
      <c r="FH27" s="648"/>
      <c r="FI27" s="648"/>
      <c r="FJ27" s="648"/>
      <c r="FK27" s="648"/>
      <c r="FL27" s="648"/>
      <c r="FM27" s="648"/>
      <c r="FN27" s="648"/>
      <c r="FO27" s="648"/>
      <c r="FP27" s="648"/>
      <c r="FQ27" s="648"/>
      <c r="FR27" s="648"/>
      <c r="FS27" s="648"/>
      <c r="FT27" s="648"/>
      <c r="FU27" s="648"/>
      <c r="FV27" s="648"/>
      <c r="FW27" s="648"/>
      <c r="FX27" s="648"/>
      <c r="FY27" s="648"/>
      <c r="FZ27" s="648"/>
      <c r="GA27" s="648"/>
      <c r="GB27" s="648"/>
      <c r="GC27" s="648"/>
      <c r="GD27" s="648"/>
      <c r="GE27" s="648"/>
      <c r="GF27" s="648"/>
      <c r="GG27" s="648"/>
      <c r="GH27" s="648"/>
      <c r="GI27" s="648"/>
      <c r="GJ27" s="648"/>
      <c r="GK27" s="648"/>
      <c r="GL27" s="648"/>
      <c r="GM27" s="648"/>
      <c r="GN27" s="648"/>
      <c r="GO27" s="648"/>
      <c r="GP27" s="648"/>
      <c r="GQ27" s="648"/>
      <c r="GR27" s="648"/>
      <c r="GS27" s="648"/>
      <c r="GT27" s="648"/>
      <c r="GU27" s="648"/>
      <c r="GV27" s="648"/>
      <c r="GW27" s="648"/>
      <c r="GX27" s="648"/>
      <c r="GY27" s="648"/>
      <c r="GZ27" s="648"/>
      <c r="HA27" s="648"/>
      <c r="HB27" s="648"/>
      <c r="HC27" s="648"/>
      <c r="HD27" s="648"/>
      <c r="HE27" s="648"/>
      <c r="HF27" s="648"/>
      <c r="HG27" s="648"/>
      <c r="HH27" s="648"/>
      <c r="HI27" s="648"/>
      <c r="HJ27" s="648"/>
      <c r="HK27" s="648"/>
      <c r="HL27" s="648"/>
      <c r="HM27" s="648"/>
      <c r="HN27" s="648"/>
      <c r="HO27" s="648"/>
      <c r="HP27" s="648"/>
      <c r="HQ27" s="648"/>
      <c r="HR27" s="648"/>
      <c r="HS27" s="648"/>
      <c r="HT27" s="648"/>
      <c r="HU27" s="648"/>
      <c r="HV27" s="648"/>
      <c r="HW27" s="648"/>
      <c r="HX27" s="648"/>
      <c r="HY27" s="648"/>
      <c r="HZ27" s="648"/>
      <c r="IA27" s="648"/>
      <c r="IB27" s="648"/>
      <c r="IC27" s="648"/>
      <c r="ID27" s="648"/>
      <c r="IE27" s="648"/>
      <c r="IF27" s="648"/>
      <c r="IG27" s="648"/>
      <c r="IH27" s="648"/>
      <c r="II27" s="648"/>
      <c r="IJ27" s="648"/>
      <c r="IK27" s="648"/>
      <c r="IL27" s="648"/>
      <c r="IM27" s="648"/>
      <c r="IN27" s="648"/>
    </row>
    <row r="28" spans="1:248" s="649" customFormat="1" ht="33.75">
      <c r="A28" s="636" t="s">
        <v>424</v>
      </c>
      <c r="B28" s="636"/>
      <c r="C28" s="636">
        <v>2012</v>
      </c>
      <c r="D28" s="641" t="s">
        <v>859</v>
      </c>
      <c r="E28" s="641" t="s">
        <v>576</v>
      </c>
      <c r="F28" s="642" t="s">
        <v>22</v>
      </c>
      <c r="G28" s="642" t="s">
        <v>11</v>
      </c>
      <c r="H28" s="643" t="s">
        <v>1233</v>
      </c>
      <c r="I28" s="641" t="s">
        <v>824</v>
      </c>
      <c r="J28" s="641" t="s">
        <v>1234</v>
      </c>
      <c r="K28" s="644" t="s">
        <v>1238</v>
      </c>
      <c r="L28" s="645">
        <v>2.5000000000000001E-2</v>
      </c>
      <c r="M28" s="855">
        <v>3000</v>
      </c>
      <c r="N28" s="636"/>
      <c r="O28" s="776">
        <v>0.2</v>
      </c>
      <c r="P28" s="647" t="s">
        <v>137</v>
      </c>
      <c r="Q28" s="647">
        <v>3605</v>
      </c>
      <c r="R28" s="647"/>
      <c r="S28" s="773">
        <f t="shared" si="0"/>
        <v>120.16666666666667</v>
      </c>
      <c r="T28" s="647"/>
      <c r="U28" s="650" t="str">
        <f>IF(ISBLANK(T28),"",T28/P28)</f>
        <v/>
      </c>
      <c r="V28" s="244"/>
      <c r="W28" s="648"/>
      <c r="X28" s="648"/>
      <c r="Y28" s="648"/>
      <c r="Z28" s="648"/>
      <c r="AA28" s="648"/>
      <c r="AB28" s="648"/>
      <c r="AC28" s="648"/>
      <c r="AD28" s="648"/>
      <c r="AE28" s="648"/>
      <c r="AF28" s="648"/>
      <c r="AG28" s="648"/>
      <c r="AH28" s="648"/>
      <c r="AI28" s="648"/>
      <c r="AJ28" s="648"/>
      <c r="AK28" s="648"/>
      <c r="AL28" s="648"/>
      <c r="AM28" s="648"/>
      <c r="AN28" s="648"/>
      <c r="AO28" s="648"/>
      <c r="AP28" s="648"/>
      <c r="AQ28" s="648"/>
      <c r="AR28" s="648"/>
      <c r="AS28" s="648"/>
      <c r="AT28" s="648"/>
      <c r="AU28" s="648"/>
      <c r="AV28" s="648"/>
      <c r="AW28" s="648"/>
      <c r="AX28" s="648"/>
      <c r="AY28" s="648"/>
      <c r="AZ28" s="648"/>
      <c r="BA28" s="648"/>
      <c r="BB28" s="648"/>
      <c r="BC28" s="648"/>
      <c r="BD28" s="648"/>
      <c r="BE28" s="648"/>
      <c r="BF28" s="648"/>
      <c r="BG28" s="648"/>
      <c r="BH28" s="648"/>
      <c r="BI28" s="648"/>
      <c r="BJ28" s="648"/>
      <c r="BK28" s="648"/>
      <c r="BL28" s="648"/>
      <c r="BM28" s="648"/>
      <c r="BN28" s="648"/>
      <c r="BO28" s="648"/>
      <c r="BP28" s="648"/>
      <c r="BQ28" s="648"/>
      <c r="BR28" s="648"/>
      <c r="BS28" s="648"/>
      <c r="BT28" s="648"/>
      <c r="BU28" s="648"/>
      <c r="BV28" s="648"/>
      <c r="BW28" s="648"/>
      <c r="BX28" s="648"/>
      <c r="BY28" s="648"/>
      <c r="BZ28" s="648"/>
      <c r="CA28" s="648"/>
      <c r="CB28" s="648"/>
      <c r="CC28" s="648"/>
      <c r="CD28" s="648"/>
      <c r="CE28" s="648"/>
      <c r="CF28" s="648"/>
      <c r="CG28" s="648"/>
      <c r="CH28" s="648"/>
      <c r="CI28" s="648"/>
      <c r="CJ28" s="648"/>
      <c r="CK28" s="648"/>
      <c r="CL28" s="648"/>
      <c r="CM28" s="648"/>
      <c r="CN28" s="648"/>
      <c r="CO28" s="648"/>
      <c r="CP28" s="648"/>
      <c r="CQ28" s="648"/>
      <c r="CR28" s="648"/>
      <c r="CS28" s="648"/>
      <c r="CT28" s="648"/>
      <c r="CU28" s="648"/>
      <c r="CV28" s="648"/>
      <c r="CW28" s="648"/>
      <c r="CX28" s="648"/>
      <c r="CY28" s="648"/>
      <c r="CZ28" s="648"/>
      <c r="DA28" s="648"/>
      <c r="DB28" s="648"/>
      <c r="DC28" s="648"/>
      <c r="DD28" s="648"/>
      <c r="DE28" s="648"/>
      <c r="DF28" s="648"/>
      <c r="DG28" s="648"/>
      <c r="DH28" s="648"/>
      <c r="DI28" s="648"/>
      <c r="DJ28" s="648"/>
      <c r="DK28" s="648"/>
      <c r="DL28" s="648"/>
      <c r="DM28" s="648"/>
      <c r="DN28" s="648"/>
      <c r="DO28" s="648"/>
      <c r="DP28" s="648"/>
      <c r="DQ28" s="648"/>
      <c r="DR28" s="648"/>
      <c r="DS28" s="648"/>
      <c r="DT28" s="648"/>
      <c r="DU28" s="648"/>
      <c r="DV28" s="648"/>
      <c r="DW28" s="648"/>
      <c r="DX28" s="648"/>
      <c r="DY28" s="648"/>
      <c r="DZ28" s="648"/>
      <c r="EA28" s="648"/>
      <c r="EB28" s="648"/>
      <c r="EC28" s="648"/>
      <c r="ED28" s="648"/>
      <c r="EE28" s="648"/>
      <c r="EF28" s="648"/>
      <c r="EG28" s="648"/>
      <c r="EH28" s="648"/>
      <c r="EI28" s="648"/>
      <c r="EJ28" s="648"/>
      <c r="EK28" s="648"/>
      <c r="EL28" s="648"/>
      <c r="EM28" s="648"/>
      <c r="EN28" s="648"/>
      <c r="EO28" s="648"/>
      <c r="EP28" s="648"/>
      <c r="EQ28" s="648"/>
      <c r="ER28" s="648"/>
      <c r="ES28" s="648"/>
      <c r="ET28" s="648"/>
      <c r="EU28" s="648"/>
      <c r="EV28" s="648"/>
      <c r="EW28" s="648"/>
      <c r="EX28" s="648"/>
      <c r="EY28" s="648"/>
      <c r="EZ28" s="648"/>
      <c r="FA28" s="648"/>
      <c r="FB28" s="648"/>
      <c r="FC28" s="648"/>
      <c r="FD28" s="648"/>
      <c r="FE28" s="648"/>
      <c r="FF28" s="648"/>
      <c r="FG28" s="648"/>
      <c r="FH28" s="648"/>
      <c r="FI28" s="648"/>
      <c r="FJ28" s="648"/>
      <c r="FK28" s="648"/>
      <c r="FL28" s="648"/>
      <c r="FM28" s="648"/>
      <c r="FN28" s="648"/>
      <c r="FO28" s="648"/>
      <c r="FP28" s="648"/>
      <c r="FQ28" s="648"/>
      <c r="FR28" s="648"/>
      <c r="FS28" s="648"/>
      <c r="FT28" s="648"/>
      <c r="FU28" s="648"/>
      <c r="FV28" s="648"/>
      <c r="FW28" s="648"/>
      <c r="FX28" s="648"/>
      <c r="FY28" s="648"/>
      <c r="FZ28" s="648"/>
      <c r="GA28" s="648"/>
      <c r="GB28" s="648"/>
      <c r="GC28" s="648"/>
      <c r="GD28" s="648"/>
      <c r="GE28" s="648"/>
      <c r="GF28" s="648"/>
      <c r="GG28" s="648"/>
      <c r="GH28" s="648"/>
      <c r="GI28" s="648"/>
      <c r="GJ28" s="648"/>
      <c r="GK28" s="648"/>
      <c r="GL28" s="648"/>
      <c r="GM28" s="648"/>
      <c r="GN28" s="648"/>
      <c r="GO28" s="648"/>
      <c r="GP28" s="648"/>
      <c r="GQ28" s="648"/>
      <c r="GR28" s="648"/>
      <c r="GS28" s="648"/>
      <c r="GT28" s="648"/>
      <c r="GU28" s="648"/>
      <c r="GV28" s="648"/>
      <c r="GW28" s="648"/>
      <c r="GX28" s="648"/>
      <c r="GY28" s="648"/>
      <c r="GZ28" s="648"/>
      <c r="HA28" s="648"/>
      <c r="HB28" s="648"/>
      <c r="HC28" s="648"/>
      <c r="HD28" s="648"/>
      <c r="HE28" s="648"/>
      <c r="HF28" s="648"/>
      <c r="HG28" s="648"/>
      <c r="HH28" s="648"/>
      <c r="HI28" s="648"/>
      <c r="HJ28" s="648"/>
      <c r="HK28" s="648"/>
      <c r="HL28" s="648"/>
      <c r="HM28" s="648"/>
      <c r="HN28" s="648"/>
      <c r="HO28" s="648"/>
      <c r="HP28" s="648"/>
      <c r="HQ28" s="648"/>
      <c r="HR28" s="648"/>
      <c r="HS28" s="648"/>
      <c r="HT28" s="648"/>
      <c r="HU28" s="648"/>
      <c r="HV28" s="648"/>
      <c r="HW28" s="648"/>
      <c r="HX28" s="648"/>
      <c r="HY28" s="648"/>
      <c r="HZ28" s="648"/>
      <c r="IA28" s="648"/>
      <c r="IB28" s="648"/>
      <c r="IC28" s="648"/>
      <c r="ID28" s="648"/>
      <c r="IE28" s="648"/>
      <c r="IF28" s="648"/>
      <c r="IG28" s="648"/>
      <c r="IH28" s="648"/>
      <c r="II28" s="648"/>
      <c r="IJ28" s="648"/>
      <c r="IK28" s="648"/>
      <c r="IL28" s="648"/>
      <c r="IM28" s="648"/>
      <c r="IN28" s="648"/>
    </row>
    <row r="29" spans="1:248" s="649" customFormat="1" ht="22.5">
      <c r="A29" s="636" t="s">
        <v>424</v>
      </c>
      <c r="B29" s="636"/>
      <c r="C29" s="636">
        <v>2012</v>
      </c>
      <c r="D29" s="641" t="s">
        <v>859</v>
      </c>
      <c r="E29" s="641" t="s">
        <v>576</v>
      </c>
      <c r="F29" s="642" t="s">
        <v>22</v>
      </c>
      <c r="G29" s="642" t="s">
        <v>11</v>
      </c>
      <c r="H29" s="643" t="s">
        <v>1233</v>
      </c>
      <c r="I29" s="641" t="s">
        <v>824</v>
      </c>
      <c r="J29" s="641" t="s">
        <v>182</v>
      </c>
      <c r="K29" s="644" t="s">
        <v>1237</v>
      </c>
      <c r="L29" s="645">
        <v>2.5000000000000001E-2</v>
      </c>
      <c r="M29" s="855">
        <v>400</v>
      </c>
      <c r="N29" s="636"/>
      <c r="O29" s="646" t="s">
        <v>228</v>
      </c>
      <c r="P29" s="647" t="s">
        <v>137</v>
      </c>
      <c r="Q29" s="647">
        <v>992</v>
      </c>
      <c r="R29" s="647"/>
      <c r="S29" s="773">
        <f t="shared" si="0"/>
        <v>248</v>
      </c>
      <c r="T29" s="647"/>
      <c r="U29" s="650" t="str">
        <f>IF(ISBLANK(T29),"",T29/P29)</f>
        <v/>
      </c>
      <c r="V29" s="244"/>
      <c r="W29" s="648"/>
      <c r="X29" s="648"/>
      <c r="Y29" s="648"/>
      <c r="Z29" s="648"/>
      <c r="AA29" s="648"/>
      <c r="AB29" s="648"/>
      <c r="AC29" s="648"/>
      <c r="AD29" s="648"/>
      <c r="AE29" s="648"/>
      <c r="AF29" s="648"/>
      <c r="AG29" s="648"/>
      <c r="AH29" s="648"/>
      <c r="AI29" s="648"/>
      <c r="AJ29" s="648"/>
      <c r="AK29" s="648"/>
      <c r="AL29" s="648"/>
      <c r="AM29" s="648"/>
      <c r="AN29" s="648"/>
      <c r="AO29" s="648"/>
      <c r="AP29" s="648"/>
      <c r="AQ29" s="648"/>
      <c r="AR29" s="648"/>
      <c r="AS29" s="648"/>
      <c r="AT29" s="648"/>
      <c r="AU29" s="648"/>
      <c r="AV29" s="648"/>
      <c r="AW29" s="648"/>
      <c r="AX29" s="648"/>
      <c r="AY29" s="648"/>
      <c r="AZ29" s="648"/>
      <c r="BA29" s="648"/>
      <c r="BB29" s="648"/>
      <c r="BC29" s="648"/>
      <c r="BD29" s="648"/>
      <c r="BE29" s="648"/>
      <c r="BF29" s="648"/>
      <c r="BG29" s="648"/>
      <c r="BH29" s="648"/>
      <c r="BI29" s="648"/>
      <c r="BJ29" s="648"/>
      <c r="BK29" s="648"/>
      <c r="BL29" s="648"/>
      <c r="BM29" s="648"/>
      <c r="BN29" s="648"/>
      <c r="BO29" s="648"/>
      <c r="BP29" s="648"/>
      <c r="BQ29" s="648"/>
      <c r="BR29" s="648"/>
      <c r="BS29" s="648"/>
      <c r="BT29" s="648"/>
      <c r="BU29" s="648"/>
      <c r="BV29" s="648"/>
      <c r="BW29" s="648"/>
      <c r="BX29" s="648"/>
      <c r="BY29" s="648"/>
      <c r="BZ29" s="648"/>
      <c r="CA29" s="648"/>
      <c r="CB29" s="648"/>
      <c r="CC29" s="648"/>
      <c r="CD29" s="648"/>
      <c r="CE29" s="648"/>
      <c r="CF29" s="648"/>
      <c r="CG29" s="648"/>
      <c r="CH29" s="648"/>
      <c r="CI29" s="648"/>
      <c r="CJ29" s="648"/>
      <c r="CK29" s="648"/>
      <c r="CL29" s="648"/>
      <c r="CM29" s="648"/>
      <c r="CN29" s="648"/>
      <c r="CO29" s="648"/>
      <c r="CP29" s="648"/>
      <c r="CQ29" s="648"/>
      <c r="CR29" s="648"/>
      <c r="CS29" s="648"/>
      <c r="CT29" s="648"/>
      <c r="CU29" s="648"/>
      <c r="CV29" s="648"/>
      <c r="CW29" s="648"/>
      <c r="CX29" s="648"/>
      <c r="CY29" s="648"/>
      <c r="CZ29" s="648"/>
      <c r="DA29" s="648"/>
      <c r="DB29" s="648"/>
      <c r="DC29" s="648"/>
      <c r="DD29" s="648"/>
      <c r="DE29" s="648"/>
      <c r="DF29" s="648"/>
      <c r="DG29" s="648"/>
      <c r="DH29" s="648"/>
      <c r="DI29" s="648"/>
      <c r="DJ29" s="648"/>
      <c r="DK29" s="648"/>
      <c r="DL29" s="648"/>
      <c r="DM29" s="648"/>
      <c r="DN29" s="648"/>
      <c r="DO29" s="648"/>
      <c r="DP29" s="648"/>
      <c r="DQ29" s="648"/>
      <c r="DR29" s="648"/>
      <c r="DS29" s="648"/>
      <c r="DT29" s="648"/>
      <c r="DU29" s="648"/>
      <c r="DV29" s="648"/>
      <c r="DW29" s="648"/>
      <c r="DX29" s="648"/>
      <c r="DY29" s="648"/>
      <c r="DZ29" s="648"/>
      <c r="EA29" s="648"/>
      <c r="EB29" s="648"/>
      <c r="EC29" s="648"/>
      <c r="ED29" s="648"/>
      <c r="EE29" s="648"/>
      <c r="EF29" s="648"/>
      <c r="EG29" s="648"/>
      <c r="EH29" s="648"/>
      <c r="EI29" s="648"/>
      <c r="EJ29" s="648"/>
      <c r="EK29" s="648"/>
      <c r="EL29" s="648"/>
      <c r="EM29" s="648"/>
      <c r="EN29" s="648"/>
      <c r="EO29" s="648"/>
      <c r="EP29" s="648"/>
      <c r="EQ29" s="648"/>
      <c r="ER29" s="648"/>
      <c r="ES29" s="648"/>
      <c r="ET29" s="648"/>
      <c r="EU29" s="648"/>
      <c r="EV29" s="648"/>
      <c r="EW29" s="648"/>
      <c r="EX29" s="648"/>
      <c r="EY29" s="648"/>
      <c r="EZ29" s="648"/>
      <c r="FA29" s="648"/>
      <c r="FB29" s="648"/>
      <c r="FC29" s="648"/>
      <c r="FD29" s="648"/>
      <c r="FE29" s="648"/>
      <c r="FF29" s="648"/>
      <c r="FG29" s="648"/>
      <c r="FH29" s="648"/>
      <c r="FI29" s="648"/>
      <c r="FJ29" s="648"/>
      <c r="FK29" s="648"/>
      <c r="FL29" s="648"/>
      <c r="FM29" s="648"/>
      <c r="FN29" s="648"/>
      <c r="FO29" s="648"/>
      <c r="FP29" s="648"/>
      <c r="FQ29" s="648"/>
      <c r="FR29" s="648"/>
      <c r="FS29" s="648"/>
      <c r="FT29" s="648"/>
      <c r="FU29" s="648"/>
      <c r="FV29" s="648"/>
      <c r="FW29" s="648"/>
      <c r="FX29" s="648"/>
      <c r="FY29" s="648"/>
      <c r="FZ29" s="648"/>
      <c r="GA29" s="648"/>
      <c r="GB29" s="648"/>
      <c r="GC29" s="648"/>
      <c r="GD29" s="648"/>
      <c r="GE29" s="648"/>
      <c r="GF29" s="648"/>
      <c r="GG29" s="648"/>
      <c r="GH29" s="648"/>
      <c r="GI29" s="648"/>
      <c r="GJ29" s="648"/>
      <c r="GK29" s="648"/>
      <c r="GL29" s="648"/>
      <c r="GM29" s="648"/>
      <c r="GN29" s="648"/>
      <c r="GO29" s="648"/>
      <c r="GP29" s="648"/>
      <c r="GQ29" s="648"/>
      <c r="GR29" s="648"/>
      <c r="GS29" s="648"/>
      <c r="GT29" s="648"/>
      <c r="GU29" s="648"/>
      <c r="GV29" s="648"/>
      <c r="GW29" s="648"/>
      <c r="GX29" s="648"/>
      <c r="GY29" s="648"/>
      <c r="GZ29" s="648"/>
      <c r="HA29" s="648"/>
      <c r="HB29" s="648"/>
      <c r="HC29" s="648"/>
      <c r="HD29" s="648"/>
      <c r="HE29" s="648"/>
      <c r="HF29" s="648"/>
      <c r="HG29" s="648"/>
      <c r="HH29" s="648"/>
      <c r="HI29" s="648"/>
      <c r="HJ29" s="648"/>
      <c r="HK29" s="648"/>
      <c r="HL29" s="648"/>
      <c r="HM29" s="648"/>
      <c r="HN29" s="648"/>
      <c r="HO29" s="648"/>
      <c r="HP29" s="648"/>
      <c r="HQ29" s="648"/>
      <c r="HR29" s="648"/>
      <c r="HS29" s="648"/>
      <c r="HT29" s="648"/>
      <c r="HU29" s="648"/>
      <c r="HV29" s="648"/>
      <c r="HW29" s="648"/>
      <c r="HX29" s="648"/>
      <c r="HY29" s="648"/>
      <c r="HZ29" s="648"/>
      <c r="IA29" s="648"/>
      <c r="IB29" s="648"/>
      <c r="IC29" s="648"/>
      <c r="ID29" s="648"/>
      <c r="IE29" s="648"/>
      <c r="IF29" s="648"/>
      <c r="IG29" s="648"/>
      <c r="IH29" s="648"/>
      <c r="II29" s="648"/>
      <c r="IJ29" s="648"/>
      <c r="IK29" s="648"/>
      <c r="IL29" s="648"/>
      <c r="IM29" s="648"/>
      <c r="IN29" s="648"/>
    </row>
    <row r="30" spans="1:248" s="649" customFormat="1" ht="22.5">
      <c r="A30" s="636" t="s">
        <v>424</v>
      </c>
      <c r="B30" s="636"/>
      <c r="C30" s="636">
        <v>2012</v>
      </c>
      <c r="D30" s="641" t="s">
        <v>859</v>
      </c>
      <c r="E30" s="641" t="s">
        <v>576</v>
      </c>
      <c r="F30" s="642" t="s">
        <v>22</v>
      </c>
      <c r="G30" s="642" t="s">
        <v>11</v>
      </c>
      <c r="H30" s="643" t="s">
        <v>1233</v>
      </c>
      <c r="I30" s="641" t="s">
        <v>824</v>
      </c>
      <c r="J30" s="641" t="s">
        <v>181</v>
      </c>
      <c r="K30" s="644" t="s">
        <v>1239</v>
      </c>
      <c r="L30" s="645">
        <v>2.5000000000000001E-2</v>
      </c>
      <c r="M30" s="855">
        <v>400</v>
      </c>
      <c r="N30" s="636"/>
      <c r="O30" s="646" t="s">
        <v>228</v>
      </c>
      <c r="P30" s="647" t="s">
        <v>137</v>
      </c>
      <c r="Q30" s="647">
        <v>1106</v>
      </c>
      <c r="R30" s="647"/>
      <c r="S30" s="773">
        <f t="shared" si="0"/>
        <v>276.5</v>
      </c>
      <c r="T30" s="647"/>
      <c r="U30" s="650" t="str">
        <f>IF(ISBLANK(T30),"",T30/P30)</f>
        <v/>
      </c>
      <c r="V30" s="244"/>
      <c r="W30" s="648"/>
      <c r="X30" s="648"/>
      <c r="Y30" s="648"/>
      <c r="Z30" s="648"/>
      <c r="AA30" s="648"/>
      <c r="AB30" s="648"/>
      <c r="AC30" s="648"/>
      <c r="AD30" s="648"/>
      <c r="AE30" s="648"/>
      <c r="AF30" s="648"/>
      <c r="AG30" s="648"/>
      <c r="AH30" s="648"/>
      <c r="AI30" s="648"/>
      <c r="AJ30" s="648"/>
      <c r="AK30" s="648"/>
      <c r="AL30" s="648"/>
      <c r="AM30" s="648"/>
      <c r="AN30" s="648"/>
      <c r="AO30" s="648"/>
      <c r="AP30" s="648"/>
      <c r="AQ30" s="648"/>
      <c r="AR30" s="648"/>
      <c r="AS30" s="648"/>
      <c r="AT30" s="648"/>
      <c r="AU30" s="648"/>
      <c r="AV30" s="648"/>
      <c r="AW30" s="648"/>
      <c r="AX30" s="648"/>
      <c r="AY30" s="648"/>
      <c r="AZ30" s="648"/>
      <c r="BA30" s="648"/>
      <c r="BB30" s="648"/>
      <c r="BC30" s="648"/>
      <c r="BD30" s="648"/>
      <c r="BE30" s="648"/>
      <c r="BF30" s="648"/>
      <c r="BG30" s="648"/>
      <c r="BH30" s="648"/>
      <c r="BI30" s="648"/>
      <c r="BJ30" s="648"/>
      <c r="BK30" s="648"/>
      <c r="BL30" s="648"/>
      <c r="BM30" s="648"/>
      <c r="BN30" s="648"/>
      <c r="BO30" s="648"/>
      <c r="BP30" s="648"/>
      <c r="BQ30" s="648"/>
      <c r="BR30" s="648"/>
      <c r="BS30" s="648"/>
      <c r="BT30" s="648"/>
      <c r="BU30" s="648"/>
      <c r="BV30" s="648"/>
      <c r="BW30" s="648"/>
      <c r="BX30" s="648"/>
      <c r="BY30" s="648"/>
      <c r="BZ30" s="648"/>
      <c r="CA30" s="648"/>
      <c r="CB30" s="648"/>
      <c r="CC30" s="648"/>
      <c r="CD30" s="648"/>
      <c r="CE30" s="648"/>
      <c r="CF30" s="648"/>
      <c r="CG30" s="648"/>
      <c r="CH30" s="648"/>
      <c r="CI30" s="648"/>
      <c r="CJ30" s="648"/>
      <c r="CK30" s="648"/>
      <c r="CL30" s="648"/>
      <c r="CM30" s="648"/>
      <c r="CN30" s="648"/>
      <c r="CO30" s="648"/>
      <c r="CP30" s="648"/>
      <c r="CQ30" s="648"/>
      <c r="CR30" s="648"/>
      <c r="CS30" s="648"/>
      <c r="CT30" s="648"/>
      <c r="CU30" s="648"/>
      <c r="CV30" s="648"/>
      <c r="CW30" s="648"/>
      <c r="CX30" s="648"/>
      <c r="CY30" s="648"/>
      <c r="CZ30" s="648"/>
      <c r="DA30" s="648"/>
      <c r="DB30" s="648"/>
      <c r="DC30" s="648"/>
      <c r="DD30" s="648"/>
      <c r="DE30" s="648"/>
      <c r="DF30" s="648"/>
      <c r="DG30" s="648"/>
      <c r="DH30" s="648"/>
      <c r="DI30" s="648"/>
      <c r="DJ30" s="648"/>
      <c r="DK30" s="648"/>
      <c r="DL30" s="648"/>
      <c r="DM30" s="648"/>
      <c r="DN30" s="648"/>
      <c r="DO30" s="648"/>
      <c r="DP30" s="648"/>
      <c r="DQ30" s="648"/>
      <c r="DR30" s="648"/>
      <c r="DS30" s="648"/>
      <c r="DT30" s="648"/>
      <c r="DU30" s="648"/>
      <c r="DV30" s="648"/>
      <c r="DW30" s="648"/>
      <c r="DX30" s="648"/>
      <c r="DY30" s="648"/>
      <c r="DZ30" s="648"/>
      <c r="EA30" s="648"/>
      <c r="EB30" s="648"/>
      <c r="EC30" s="648"/>
      <c r="ED30" s="648"/>
      <c r="EE30" s="648"/>
      <c r="EF30" s="648"/>
      <c r="EG30" s="648"/>
      <c r="EH30" s="648"/>
      <c r="EI30" s="648"/>
      <c r="EJ30" s="648"/>
      <c r="EK30" s="648"/>
      <c r="EL30" s="648"/>
      <c r="EM30" s="648"/>
      <c r="EN30" s="648"/>
      <c r="EO30" s="648"/>
      <c r="EP30" s="648"/>
      <c r="EQ30" s="648"/>
      <c r="ER30" s="648"/>
      <c r="ES30" s="648"/>
      <c r="ET30" s="648"/>
      <c r="EU30" s="648"/>
      <c r="EV30" s="648"/>
      <c r="EW30" s="648"/>
      <c r="EX30" s="648"/>
      <c r="EY30" s="648"/>
      <c r="EZ30" s="648"/>
      <c r="FA30" s="648"/>
      <c r="FB30" s="648"/>
      <c r="FC30" s="648"/>
      <c r="FD30" s="648"/>
      <c r="FE30" s="648"/>
      <c r="FF30" s="648"/>
      <c r="FG30" s="648"/>
      <c r="FH30" s="648"/>
      <c r="FI30" s="648"/>
      <c r="FJ30" s="648"/>
      <c r="FK30" s="648"/>
      <c r="FL30" s="648"/>
      <c r="FM30" s="648"/>
      <c r="FN30" s="648"/>
      <c r="FO30" s="648"/>
      <c r="FP30" s="648"/>
      <c r="FQ30" s="648"/>
      <c r="FR30" s="648"/>
      <c r="FS30" s="648"/>
      <c r="FT30" s="648"/>
      <c r="FU30" s="648"/>
      <c r="FV30" s="648"/>
      <c r="FW30" s="648"/>
      <c r="FX30" s="648"/>
      <c r="FY30" s="648"/>
      <c r="FZ30" s="648"/>
      <c r="GA30" s="648"/>
      <c r="GB30" s="648"/>
      <c r="GC30" s="648"/>
      <c r="GD30" s="648"/>
      <c r="GE30" s="648"/>
      <c r="GF30" s="648"/>
      <c r="GG30" s="648"/>
      <c r="GH30" s="648"/>
      <c r="GI30" s="648"/>
      <c r="GJ30" s="648"/>
      <c r="GK30" s="648"/>
      <c r="GL30" s="648"/>
      <c r="GM30" s="648"/>
      <c r="GN30" s="648"/>
      <c r="GO30" s="648"/>
      <c r="GP30" s="648"/>
      <c r="GQ30" s="648"/>
      <c r="GR30" s="648"/>
      <c r="GS30" s="648"/>
      <c r="GT30" s="648"/>
      <c r="GU30" s="648"/>
      <c r="GV30" s="648"/>
      <c r="GW30" s="648"/>
      <c r="GX30" s="648"/>
      <c r="GY30" s="648"/>
      <c r="GZ30" s="648"/>
      <c r="HA30" s="648"/>
      <c r="HB30" s="648"/>
      <c r="HC30" s="648"/>
      <c r="HD30" s="648"/>
      <c r="HE30" s="648"/>
      <c r="HF30" s="648"/>
      <c r="HG30" s="648"/>
      <c r="HH30" s="648"/>
      <c r="HI30" s="648"/>
      <c r="HJ30" s="648"/>
      <c r="HK30" s="648"/>
      <c r="HL30" s="648"/>
      <c r="HM30" s="648"/>
      <c r="HN30" s="648"/>
      <c r="HO30" s="648"/>
      <c r="HP30" s="648"/>
      <c r="HQ30" s="648"/>
      <c r="HR30" s="648"/>
      <c r="HS30" s="648"/>
      <c r="HT30" s="648"/>
      <c r="HU30" s="648"/>
      <c r="HV30" s="648"/>
      <c r="HW30" s="648"/>
      <c r="HX30" s="648"/>
      <c r="HY30" s="648"/>
      <c r="HZ30" s="648"/>
      <c r="IA30" s="648"/>
      <c r="IB30" s="648"/>
      <c r="IC30" s="648"/>
      <c r="ID30" s="648"/>
      <c r="IE30" s="648"/>
      <c r="IF30" s="648"/>
      <c r="IG30" s="648"/>
      <c r="IH30" s="648"/>
      <c r="II30" s="648"/>
      <c r="IJ30" s="648"/>
      <c r="IK30" s="648"/>
      <c r="IL30" s="648"/>
      <c r="IM30" s="648"/>
      <c r="IN30" s="648"/>
    </row>
    <row r="31" spans="1:248" s="649" customFormat="1" ht="33.75">
      <c r="A31" s="636" t="s">
        <v>424</v>
      </c>
      <c r="B31" s="636"/>
      <c r="C31" s="636">
        <v>2012</v>
      </c>
      <c r="D31" s="641" t="s">
        <v>859</v>
      </c>
      <c r="E31" s="641" t="s">
        <v>576</v>
      </c>
      <c r="F31" s="642" t="s">
        <v>22</v>
      </c>
      <c r="G31" s="642" t="s">
        <v>11</v>
      </c>
      <c r="H31" s="643" t="s">
        <v>1233</v>
      </c>
      <c r="I31" s="641" t="s">
        <v>824</v>
      </c>
      <c r="J31" s="641" t="s">
        <v>180</v>
      </c>
      <c r="K31" s="644" t="s">
        <v>1238</v>
      </c>
      <c r="L31" s="645">
        <v>2.5000000000000001E-2</v>
      </c>
      <c r="M31" s="855">
        <v>3000</v>
      </c>
      <c r="N31" s="636"/>
      <c r="O31" s="776">
        <v>0.2</v>
      </c>
      <c r="P31" s="647" t="s">
        <v>137</v>
      </c>
      <c r="Q31" s="647">
        <v>3605</v>
      </c>
      <c r="R31" s="647"/>
      <c r="S31" s="773">
        <f t="shared" si="0"/>
        <v>120.16666666666667</v>
      </c>
      <c r="T31" s="647"/>
      <c r="U31" s="648"/>
      <c r="V31" s="244"/>
      <c r="W31" s="648"/>
      <c r="X31" s="648"/>
      <c r="Y31" s="648"/>
      <c r="Z31" s="648"/>
      <c r="AA31" s="648"/>
      <c r="AB31" s="648"/>
      <c r="AC31" s="648"/>
      <c r="AD31" s="648"/>
      <c r="AE31" s="648"/>
      <c r="AF31" s="648"/>
      <c r="AG31" s="648"/>
      <c r="AH31" s="648"/>
      <c r="AI31" s="648"/>
      <c r="AJ31" s="648"/>
      <c r="AK31" s="648"/>
      <c r="AL31" s="648"/>
      <c r="AM31" s="648"/>
      <c r="AN31" s="648"/>
      <c r="AO31" s="648"/>
      <c r="AP31" s="648"/>
      <c r="AQ31" s="648"/>
      <c r="AR31" s="648"/>
      <c r="AS31" s="648"/>
      <c r="AT31" s="648"/>
      <c r="AU31" s="648"/>
      <c r="AV31" s="648"/>
      <c r="AW31" s="648"/>
      <c r="AX31" s="648"/>
      <c r="AY31" s="648"/>
      <c r="AZ31" s="648"/>
      <c r="BA31" s="648"/>
      <c r="BB31" s="648"/>
      <c r="BC31" s="648"/>
      <c r="BD31" s="648"/>
      <c r="BE31" s="648"/>
      <c r="BF31" s="648"/>
      <c r="BG31" s="648"/>
      <c r="BH31" s="648"/>
      <c r="BI31" s="648"/>
      <c r="BJ31" s="648"/>
      <c r="BK31" s="648"/>
      <c r="BL31" s="648"/>
      <c r="BM31" s="648"/>
      <c r="BN31" s="648"/>
      <c r="BO31" s="648"/>
      <c r="BP31" s="648"/>
      <c r="BQ31" s="648"/>
      <c r="BR31" s="648"/>
      <c r="BS31" s="648"/>
      <c r="BT31" s="648"/>
      <c r="BU31" s="648"/>
      <c r="BV31" s="648"/>
      <c r="BW31" s="648"/>
      <c r="BX31" s="648"/>
      <c r="BY31" s="648"/>
      <c r="BZ31" s="648"/>
      <c r="CA31" s="648"/>
      <c r="CB31" s="648"/>
      <c r="CC31" s="648"/>
      <c r="CD31" s="648"/>
      <c r="CE31" s="648"/>
      <c r="CF31" s="648"/>
      <c r="CG31" s="648"/>
      <c r="CH31" s="648"/>
      <c r="CI31" s="648"/>
      <c r="CJ31" s="648"/>
      <c r="CK31" s="648"/>
      <c r="CL31" s="648"/>
      <c r="CM31" s="648"/>
      <c r="CN31" s="648"/>
      <c r="CO31" s="648"/>
      <c r="CP31" s="648"/>
      <c r="CQ31" s="648"/>
      <c r="CR31" s="648"/>
      <c r="CS31" s="648"/>
      <c r="CT31" s="648"/>
      <c r="CU31" s="648"/>
      <c r="CV31" s="648"/>
      <c r="CW31" s="648"/>
      <c r="CX31" s="648"/>
      <c r="CY31" s="648"/>
      <c r="CZ31" s="648"/>
      <c r="DA31" s="648"/>
      <c r="DB31" s="648"/>
      <c r="DC31" s="648"/>
      <c r="DD31" s="648"/>
      <c r="DE31" s="648"/>
      <c r="DF31" s="648"/>
      <c r="DG31" s="648"/>
      <c r="DH31" s="648"/>
      <c r="DI31" s="648"/>
      <c r="DJ31" s="648"/>
      <c r="DK31" s="648"/>
      <c r="DL31" s="648"/>
      <c r="DM31" s="648"/>
      <c r="DN31" s="648"/>
      <c r="DO31" s="648"/>
      <c r="DP31" s="648"/>
      <c r="DQ31" s="648"/>
      <c r="DR31" s="648"/>
      <c r="DS31" s="648"/>
      <c r="DT31" s="648"/>
      <c r="DU31" s="648"/>
      <c r="DV31" s="648"/>
      <c r="DW31" s="648"/>
      <c r="DX31" s="648"/>
      <c r="DY31" s="648"/>
      <c r="DZ31" s="648"/>
      <c r="EA31" s="648"/>
      <c r="EB31" s="648"/>
      <c r="EC31" s="648"/>
      <c r="ED31" s="648"/>
      <c r="EE31" s="648"/>
      <c r="EF31" s="648"/>
      <c r="EG31" s="648"/>
      <c r="EH31" s="648"/>
      <c r="EI31" s="648"/>
      <c r="EJ31" s="648"/>
      <c r="EK31" s="648"/>
      <c r="EL31" s="648"/>
      <c r="EM31" s="648"/>
      <c r="EN31" s="648"/>
      <c r="EO31" s="648"/>
      <c r="EP31" s="648"/>
      <c r="EQ31" s="648"/>
      <c r="ER31" s="648"/>
      <c r="ES31" s="648"/>
      <c r="ET31" s="648"/>
      <c r="EU31" s="648"/>
      <c r="EV31" s="648"/>
      <c r="EW31" s="648"/>
      <c r="EX31" s="648"/>
      <c r="EY31" s="648"/>
      <c r="EZ31" s="648"/>
      <c r="FA31" s="648"/>
      <c r="FB31" s="648"/>
      <c r="FC31" s="648"/>
      <c r="FD31" s="648"/>
      <c r="FE31" s="648"/>
      <c r="FF31" s="648"/>
      <c r="FG31" s="648"/>
      <c r="FH31" s="648"/>
      <c r="FI31" s="648"/>
      <c r="FJ31" s="648"/>
      <c r="FK31" s="648"/>
      <c r="FL31" s="648"/>
      <c r="FM31" s="648"/>
      <c r="FN31" s="648"/>
      <c r="FO31" s="648"/>
      <c r="FP31" s="648"/>
      <c r="FQ31" s="648"/>
      <c r="FR31" s="648"/>
      <c r="FS31" s="648"/>
      <c r="FT31" s="648"/>
      <c r="FU31" s="648"/>
      <c r="FV31" s="648"/>
      <c r="FW31" s="648"/>
      <c r="FX31" s="648"/>
      <c r="FY31" s="648"/>
      <c r="FZ31" s="648"/>
      <c r="GA31" s="648"/>
      <c r="GB31" s="648"/>
      <c r="GC31" s="648"/>
      <c r="GD31" s="648"/>
      <c r="GE31" s="648"/>
      <c r="GF31" s="648"/>
      <c r="GG31" s="648"/>
      <c r="GH31" s="648"/>
      <c r="GI31" s="648"/>
      <c r="GJ31" s="648"/>
      <c r="GK31" s="648"/>
      <c r="GL31" s="648"/>
      <c r="GM31" s="648"/>
      <c r="GN31" s="648"/>
      <c r="GO31" s="648"/>
      <c r="GP31" s="648"/>
      <c r="GQ31" s="648"/>
      <c r="GR31" s="648"/>
      <c r="GS31" s="648"/>
      <c r="GT31" s="648"/>
      <c r="GU31" s="648"/>
      <c r="GV31" s="648"/>
      <c r="GW31" s="648"/>
      <c r="GX31" s="648"/>
      <c r="GY31" s="648"/>
      <c r="GZ31" s="648"/>
      <c r="HA31" s="648"/>
      <c r="HB31" s="648"/>
      <c r="HC31" s="648"/>
      <c r="HD31" s="648"/>
      <c r="HE31" s="648"/>
      <c r="HF31" s="648"/>
      <c r="HG31" s="648"/>
      <c r="HH31" s="648"/>
      <c r="HI31" s="648"/>
      <c r="HJ31" s="648"/>
      <c r="HK31" s="648"/>
      <c r="HL31" s="648"/>
      <c r="HM31" s="648"/>
      <c r="HN31" s="648"/>
      <c r="HO31" s="648"/>
      <c r="HP31" s="648"/>
      <c r="HQ31" s="648"/>
      <c r="HR31" s="648"/>
      <c r="HS31" s="648"/>
      <c r="HT31" s="648"/>
      <c r="HU31" s="648"/>
      <c r="HV31" s="648"/>
      <c r="HW31" s="648"/>
      <c r="HX31" s="648"/>
      <c r="HY31" s="648"/>
      <c r="HZ31" s="648"/>
      <c r="IA31" s="648"/>
      <c r="IB31" s="648"/>
      <c r="IC31" s="648"/>
      <c r="ID31" s="648"/>
      <c r="IE31" s="648"/>
      <c r="IF31" s="648"/>
      <c r="IG31" s="648"/>
      <c r="IH31" s="648"/>
      <c r="II31" s="648"/>
      <c r="IJ31" s="648"/>
      <c r="IK31" s="648"/>
      <c r="IL31" s="648"/>
      <c r="IM31" s="648"/>
      <c r="IN31" s="648"/>
    </row>
    <row r="32" spans="1:248" s="649" customFormat="1" ht="33.75">
      <c r="A32" s="636" t="s">
        <v>424</v>
      </c>
      <c r="B32" s="636"/>
      <c r="C32" s="636">
        <v>2012</v>
      </c>
      <c r="D32" s="641" t="s">
        <v>726</v>
      </c>
      <c r="E32" s="641" t="s">
        <v>576</v>
      </c>
      <c r="F32" s="642" t="s">
        <v>22</v>
      </c>
      <c r="G32" s="642" t="s">
        <v>11</v>
      </c>
      <c r="H32" s="642" t="s">
        <v>486</v>
      </c>
      <c r="I32" s="641" t="s">
        <v>829</v>
      </c>
      <c r="J32" s="641" t="s">
        <v>1234</v>
      </c>
      <c r="K32" s="644" t="s">
        <v>1238</v>
      </c>
      <c r="L32" s="645">
        <v>2.5000000000000001E-2</v>
      </c>
      <c r="M32" s="855" t="s">
        <v>140</v>
      </c>
      <c r="N32" s="636"/>
      <c r="O32" s="776">
        <v>0.19</v>
      </c>
      <c r="P32" s="647" t="s">
        <v>137</v>
      </c>
      <c r="Q32" s="647">
        <v>330</v>
      </c>
      <c r="R32" s="647"/>
      <c r="S32" s="773"/>
      <c r="T32" s="647"/>
      <c r="U32" s="648"/>
      <c r="V32" s="244"/>
      <c r="W32" s="648"/>
      <c r="X32" s="648"/>
      <c r="Y32" s="648"/>
      <c r="Z32" s="648"/>
      <c r="AA32" s="648"/>
      <c r="AB32" s="648"/>
      <c r="AC32" s="648"/>
      <c r="AD32" s="648"/>
      <c r="AE32" s="648"/>
      <c r="AF32" s="648"/>
      <c r="AG32" s="648"/>
      <c r="AH32" s="648"/>
      <c r="AI32" s="648"/>
      <c r="AJ32" s="648"/>
      <c r="AK32" s="648"/>
      <c r="AL32" s="648"/>
      <c r="AM32" s="648"/>
      <c r="AN32" s="648"/>
      <c r="AO32" s="648"/>
      <c r="AP32" s="648"/>
      <c r="AQ32" s="648"/>
      <c r="AR32" s="648"/>
      <c r="AS32" s="648"/>
      <c r="AT32" s="648"/>
      <c r="AU32" s="648"/>
      <c r="AV32" s="648"/>
      <c r="AW32" s="648"/>
      <c r="AX32" s="648"/>
      <c r="AY32" s="648"/>
      <c r="AZ32" s="648"/>
      <c r="BA32" s="648"/>
      <c r="BB32" s="648"/>
      <c r="BC32" s="648"/>
      <c r="BD32" s="648"/>
      <c r="BE32" s="648"/>
      <c r="BF32" s="648"/>
      <c r="BG32" s="648"/>
      <c r="BH32" s="648"/>
      <c r="BI32" s="648"/>
      <c r="BJ32" s="648"/>
      <c r="BK32" s="648"/>
      <c r="BL32" s="648"/>
      <c r="BM32" s="648"/>
      <c r="BN32" s="648"/>
      <c r="BO32" s="648"/>
      <c r="BP32" s="648"/>
      <c r="BQ32" s="648"/>
      <c r="BR32" s="648"/>
      <c r="BS32" s="648"/>
      <c r="BT32" s="648"/>
      <c r="BU32" s="648"/>
      <c r="BV32" s="648"/>
      <c r="BW32" s="648"/>
      <c r="BX32" s="648"/>
      <c r="BY32" s="648"/>
      <c r="BZ32" s="648"/>
      <c r="CA32" s="648"/>
      <c r="CB32" s="648"/>
      <c r="CC32" s="648"/>
      <c r="CD32" s="648"/>
      <c r="CE32" s="648"/>
      <c r="CF32" s="648"/>
      <c r="CG32" s="648"/>
      <c r="CH32" s="648"/>
      <c r="CI32" s="648"/>
      <c r="CJ32" s="648"/>
      <c r="CK32" s="648"/>
      <c r="CL32" s="648"/>
      <c r="CM32" s="648"/>
      <c r="CN32" s="648"/>
      <c r="CO32" s="648"/>
      <c r="CP32" s="648"/>
      <c r="CQ32" s="648"/>
      <c r="CR32" s="648"/>
      <c r="CS32" s="648"/>
      <c r="CT32" s="648"/>
      <c r="CU32" s="648"/>
      <c r="CV32" s="648"/>
      <c r="CW32" s="648"/>
      <c r="CX32" s="648"/>
      <c r="CY32" s="648"/>
      <c r="CZ32" s="648"/>
      <c r="DA32" s="648"/>
      <c r="DB32" s="648"/>
      <c r="DC32" s="648"/>
      <c r="DD32" s="648"/>
      <c r="DE32" s="648"/>
      <c r="DF32" s="648"/>
      <c r="DG32" s="648"/>
      <c r="DH32" s="648"/>
      <c r="DI32" s="648"/>
      <c r="DJ32" s="648"/>
      <c r="DK32" s="648"/>
      <c r="DL32" s="648"/>
      <c r="DM32" s="648"/>
      <c r="DN32" s="648"/>
      <c r="DO32" s="648"/>
      <c r="DP32" s="648"/>
      <c r="DQ32" s="648"/>
      <c r="DR32" s="648"/>
      <c r="DS32" s="648"/>
      <c r="DT32" s="648"/>
      <c r="DU32" s="648"/>
      <c r="DV32" s="648"/>
      <c r="DW32" s="648"/>
      <c r="DX32" s="648"/>
      <c r="DY32" s="648"/>
      <c r="DZ32" s="648"/>
      <c r="EA32" s="648"/>
      <c r="EB32" s="648"/>
      <c r="EC32" s="648"/>
      <c r="ED32" s="648"/>
      <c r="EE32" s="648"/>
      <c r="EF32" s="648"/>
      <c r="EG32" s="648"/>
      <c r="EH32" s="648"/>
      <c r="EI32" s="648"/>
      <c r="EJ32" s="648"/>
      <c r="EK32" s="648"/>
      <c r="EL32" s="648"/>
      <c r="EM32" s="648"/>
      <c r="EN32" s="648"/>
      <c r="EO32" s="648"/>
      <c r="EP32" s="648"/>
      <c r="EQ32" s="648"/>
      <c r="ER32" s="648"/>
      <c r="ES32" s="648"/>
      <c r="ET32" s="648"/>
      <c r="EU32" s="648"/>
      <c r="EV32" s="648"/>
      <c r="EW32" s="648"/>
      <c r="EX32" s="648"/>
      <c r="EY32" s="648"/>
      <c r="EZ32" s="648"/>
      <c r="FA32" s="648"/>
      <c r="FB32" s="648"/>
      <c r="FC32" s="648"/>
      <c r="FD32" s="648"/>
      <c r="FE32" s="648"/>
      <c r="FF32" s="648"/>
      <c r="FG32" s="648"/>
      <c r="FH32" s="648"/>
      <c r="FI32" s="648"/>
      <c r="FJ32" s="648"/>
      <c r="FK32" s="648"/>
      <c r="FL32" s="648"/>
      <c r="FM32" s="648"/>
      <c r="FN32" s="648"/>
      <c r="FO32" s="648"/>
      <c r="FP32" s="648"/>
      <c r="FQ32" s="648"/>
      <c r="FR32" s="648"/>
      <c r="FS32" s="648"/>
      <c r="FT32" s="648"/>
      <c r="FU32" s="648"/>
      <c r="FV32" s="648"/>
      <c r="FW32" s="648"/>
      <c r="FX32" s="648"/>
      <c r="FY32" s="648"/>
      <c r="FZ32" s="648"/>
      <c r="GA32" s="648"/>
      <c r="GB32" s="648"/>
      <c r="GC32" s="648"/>
      <c r="GD32" s="648"/>
      <c r="GE32" s="648"/>
      <c r="GF32" s="648"/>
      <c r="GG32" s="648"/>
      <c r="GH32" s="648"/>
      <c r="GI32" s="648"/>
      <c r="GJ32" s="648"/>
      <c r="GK32" s="648"/>
      <c r="GL32" s="648"/>
      <c r="GM32" s="648"/>
      <c r="GN32" s="648"/>
      <c r="GO32" s="648"/>
      <c r="GP32" s="648"/>
      <c r="GQ32" s="648"/>
      <c r="GR32" s="648"/>
      <c r="GS32" s="648"/>
      <c r="GT32" s="648"/>
      <c r="GU32" s="648"/>
      <c r="GV32" s="648"/>
      <c r="GW32" s="648"/>
      <c r="GX32" s="648"/>
      <c r="GY32" s="648"/>
      <c r="GZ32" s="648"/>
      <c r="HA32" s="648"/>
      <c r="HB32" s="648"/>
      <c r="HC32" s="648"/>
      <c r="HD32" s="648"/>
      <c r="HE32" s="648"/>
      <c r="HF32" s="648"/>
      <c r="HG32" s="648"/>
      <c r="HH32" s="648"/>
      <c r="HI32" s="648"/>
      <c r="HJ32" s="648"/>
      <c r="HK32" s="648"/>
      <c r="HL32" s="648"/>
      <c r="HM32" s="648"/>
      <c r="HN32" s="648"/>
      <c r="HO32" s="648"/>
      <c r="HP32" s="648"/>
      <c r="HQ32" s="648"/>
      <c r="HR32" s="648"/>
      <c r="HS32" s="648"/>
      <c r="HT32" s="648"/>
      <c r="HU32" s="648"/>
      <c r="HV32" s="648"/>
      <c r="HW32" s="648"/>
      <c r="HX32" s="648"/>
      <c r="HY32" s="648"/>
      <c r="HZ32" s="648"/>
      <c r="IA32" s="648"/>
      <c r="IB32" s="648"/>
      <c r="IC32" s="648"/>
      <c r="ID32" s="648"/>
      <c r="IE32" s="648"/>
      <c r="IF32" s="648"/>
      <c r="IG32" s="648"/>
      <c r="IH32" s="648"/>
      <c r="II32" s="648"/>
      <c r="IJ32" s="648"/>
      <c r="IK32" s="648"/>
      <c r="IL32" s="648"/>
      <c r="IM32" s="648"/>
      <c r="IN32" s="648"/>
    </row>
    <row r="33" spans="1:248" s="649" customFormat="1">
      <c r="A33" s="636" t="s">
        <v>424</v>
      </c>
      <c r="B33" s="636"/>
      <c r="C33" s="636">
        <v>2012</v>
      </c>
      <c r="D33" s="641" t="s">
        <v>726</v>
      </c>
      <c r="E33" s="641" t="s">
        <v>576</v>
      </c>
      <c r="F33" s="642" t="s">
        <v>22</v>
      </c>
      <c r="G33" s="642" t="s">
        <v>11</v>
      </c>
      <c r="H33" s="642" t="s">
        <v>486</v>
      </c>
      <c r="I33" s="641" t="s">
        <v>829</v>
      </c>
      <c r="J33" s="641" t="s">
        <v>182</v>
      </c>
      <c r="K33" s="644" t="s">
        <v>1237</v>
      </c>
      <c r="L33" s="645">
        <v>2.5000000000000001E-2</v>
      </c>
      <c r="M33" s="855" t="s">
        <v>140</v>
      </c>
      <c r="N33" s="636"/>
      <c r="O33" s="646" t="s">
        <v>228</v>
      </c>
      <c r="P33" s="647" t="s">
        <v>137</v>
      </c>
      <c r="Q33" s="647">
        <v>72</v>
      </c>
      <c r="R33" s="647"/>
      <c r="S33" s="773"/>
      <c r="T33" s="647"/>
      <c r="U33" s="633"/>
      <c r="V33" s="244"/>
      <c r="W33" s="648"/>
      <c r="X33" s="648"/>
      <c r="Y33" s="648"/>
      <c r="Z33" s="648"/>
      <c r="AA33" s="648"/>
      <c r="AB33" s="648"/>
      <c r="AC33" s="648"/>
      <c r="AD33" s="648"/>
      <c r="AE33" s="648"/>
      <c r="AF33" s="648"/>
      <c r="AG33" s="648"/>
      <c r="AH33" s="648"/>
      <c r="AI33" s="648"/>
      <c r="AJ33" s="648"/>
      <c r="AK33" s="648"/>
      <c r="AL33" s="648"/>
      <c r="AM33" s="648"/>
      <c r="AN33" s="648"/>
      <c r="AO33" s="648"/>
      <c r="AP33" s="648"/>
      <c r="AQ33" s="648"/>
      <c r="AR33" s="648"/>
      <c r="AS33" s="648"/>
      <c r="AT33" s="648"/>
      <c r="AU33" s="648"/>
      <c r="AV33" s="648"/>
      <c r="AW33" s="648"/>
      <c r="AX33" s="648"/>
      <c r="AY33" s="648"/>
      <c r="AZ33" s="648"/>
      <c r="BA33" s="648"/>
      <c r="BB33" s="648"/>
      <c r="BC33" s="648"/>
      <c r="BD33" s="648"/>
      <c r="BE33" s="648"/>
      <c r="BF33" s="648"/>
      <c r="BG33" s="648"/>
      <c r="BH33" s="648"/>
      <c r="BI33" s="648"/>
      <c r="BJ33" s="648"/>
      <c r="BK33" s="648"/>
      <c r="BL33" s="648"/>
      <c r="BM33" s="648"/>
      <c r="BN33" s="648"/>
      <c r="BO33" s="648"/>
      <c r="BP33" s="648"/>
      <c r="BQ33" s="648"/>
      <c r="BR33" s="648"/>
      <c r="BS33" s="648"/>
      <c r="BT33" s="648"/>
      <c r="BU33" s="648"/>
      <c r="BV33" s="648"/>
      <c r="BW33" s="648"/>
      <c r="BX33" s="648"/>
      <c r="BY33" s="648"/>
      <c r="BZ33" s="648"/>
      <c r="CA33" s="648"/>
      <c r="CB33" s="648"/>
      <c r="CC33" s="648"/>
      <c r="CD33" s="648"/>
      <c r="CE33" s="648"/>
      <c r="CF33" s="648"/>
      <c r="CG33" s="648"/>
      <c r="CH33" s="648"/>
      <c r="CI33" s="648"/>
      <c r="CJ33" s="648"/>
      <c r="CK33" s="648"/>
      <c r="CL33" s="648"/>
      <c r="CM33" s="648"/>
      <c r="CN33" s="648"/>
      <c r="CO33" s="648"/>
      <c r="CP33" s="648"/>
      <c r="CQ33" s="648"/>
      <c r="CR33" s="648"/>
      <c r="CS33" s="648"/>
      <c r="CT33" s="648"/>
      <c r="CU33" s="648"/>
      <c r="CV33" s="648"/>
      <c r="CW33" s="648"/>
      <c r="CX33" s="648"/>
      <c r="CY33" s="648"/>
      <c r="CZ33" s="648"/>
      <c r="DA33" s="648"/>
      <c r="DB33" s="648"/>
      <c r="DC33" s="648"/>
      <c r="DD33" s="648"/>
      <c r="DE33" s="648"/>
      <c r="DF33" s="648"/>
      <c r="DG33" s="648"/>
      <c r="DH33" s="648"/>
      <c r="DI33" s="648"/>
      <c r="DJ33" s="648"/>
      <c r="DK33" s="648"/>
      <c r="DL33" s="648"/>
      <c r="DM33" s="648"/>
      <c r="DN33" s="648"/>
      <c r="DO33" s="648"/>
      <c r="DP33" s="648"/>
      <c r="DQ33" s="648"/>
      <c r="DR33" s="648"/>
      <c r="DS33" s="648"/>
      <c r="DT33" s="648"/>
      <c r="DU33" s="648"/>
      <c r="DV33" s="648"/>
      <c r="DW33" s="648"/>
      <c r="DX33" s="648"/>
      <c r="DY33" s="648"/>
      <c r="DZ33" s="648"/>
      <c r="EA33" s="648"/>
      <c r="EB33" s="648"/>
      <c r="EC33" s="648"/>
      <c r="ED33" s="648"/>
      <c r="EE33" s="648"/>
      <c r="EF33" s="648"/>
      <c r="EG33" s="648"/>
      <c r="EH33" s="648"/>
      <c r="EI33" s="648"/>
      <c r="EJ33" s="648"/>
      <c r="EK33" s="648"/>
      <c r="EL33" s="648"/>
      <c r="EM33" s="648"/>
      <c r="EN33" s="648"/>
      <c r="EO33" s="648"/>
      <c r="EP33" s="648"/>
      <c r="EQ33" s="648"/>
      <c r="ER33" s="648"/>
      <c r="ES33" s="648"/>
      <c r="ET33" s="648"/>
      <c r="EU33" s="648"/>
      <c r="EV33" s="648"/>
      <c r="EW33" s="648"/>
      <c r="EX33" s="648"/>
      <c r="EY33" s="648"/>
      <c r="EZ33" s="648"/>
      <c r="FA33" s="648"/>
      <c r="FB33" s="648"/>
      <c r="FC33" s="648"/>
      <c r="FD33" s="648"/>
      <c r="FE33" s="648"/>
      <c r="FF33" s="648"/>
      <c r="FG33" s="648"/>
      <c r="FH33" s="648"/>
      <c r="FI33" s="648"/>
      <c r="FJ33" s="648"/>
      <c r="FK33" s="648"/>
      <c r="FL33" s="648"/>
      <c r="FM33" s="648"/>
      <c r="FN33" s="648"/>
      <c r="FO33" s="648"/>
      <c r="FP33" s="648"/>
      <c r="FQ33" s="648"/>
      <c r="FR33" s="648"/>
      <c r="FS33" s="648"/>
      <c r="FT33" s="648"/>
      <c r="FU33" s="648"/>
      <c r="FV33" s="648"/>
      <c r="FW33" s="648"/>
      <c r="FX33" s="648"/>
      <c r="FY33" s="648"/>
      <c r="FZ33" s="648"/>
      <c r="GA33" s="648"/>
      <c r="GB33" s="648"/>
      <c r="GC33" s="648"/>
      <c r="GD33" s="648"/>
      <c r="GE33" s="648"/>
      <c r="GF33" s="648"/>
      <c r="GG33" s="648"/>
      <c r="GH33" s="648"/>
      <c r="GI33" s="648"/>
      <c r="GJ33" s="648"/>
      <c r="GK33" s="648"/>
      <c r="GL33" s="648"/>
      <c r="GM33" s="648"/>
      <c r="GN33" s="648"/>
      <c r="GO33" s="648"/>
      <c r="GP33" s="648"/>
      <c r="GQ33" s="648"/>
      <c r="GR33" s="648"/>
      <c r="GS33" s="648"/>
      <c r="GT33" s="648"/>
      <c r="GU33" s="648"/>
      <c r="GV33" s="648"/>
      <c r="GW33" s="648"/>
      <c r="GX33" s="648"/>
      <c r="GY33" s="648"/>
      <c r="GZ33" s="648"/>
      <c r="HA33" s="648"/>
      <c r="HB33" s="648"/>
      <c r="HC33" s="648"/>
      <c r="HD33" s="648"/>
      <c r="HE33" s="648"/>
      <c r="HF33" s="648"/>
      <c r="HG33" s="648"/>
      <c r="HH33" s="648"/>
      <c r="HI33" s="648"/>
      <c r="HJ33" s="648"/>
      <c r="HK33" s="648"/>
      <c r="HL33" s="648"/>
      <c r="HM33" s="648"/>
      <c r="HN33" s="648"/>
      <c r="HO33" s="648"/>
      <c r="HP33" s="648"/>
      <c r="HQ33" s="648"/>
      <c r="HR33" s="648"/>
      <c r="HS33" s="648"/>
      <c r="HT33" s="648"/>
      <c r="HU33" s="648"/>
      <c r="HV33" s="648"/>
      <c r="HW33" s="648"/>
      <c r="HX33" s="648"/>
      <c r="HY33" s="648"/>
      <c r="HZ33" s="648"/>
      <c r="IA33" s="648"/>
      <c r="IB33" s="648"/>
      <c r="IC33" s="648"/>
      <c r="ID33" s="648"/>
      <c r="IE33" s="648"/>
      <c r="IF33" s="648"/>
      <c r="IG33" s="648"/>
      <c r="IH33" s="648"/>
      <c r="II33" s="648"/>
      <c r="IJ33" s="648"/>
      <c r="IK33" s="648"/>
      <c r="IL33" s="648"/>
      <c r="IM33" s="648"/>
      <c r="IN33" s="648"/>
    </row>
    <row r="34" spans="1:248" s="649" customFormat="1">
      <c r="A34" s="636" t="s">
        <v>424</v>
      </c>
      <c r="B34" s="636"/>
      <c r="C34" s="636">
        <v>2012</v>
      </c>
      <c r="D34" s="641" t="s">
        <v>726</v>
      </c>
      <c r="E34" s="641" t="s">
        <v>576</v>
      </c>
      <c r="F34" s="642" t="s">
        <v>22</v>
      </c>
      <c r="G34" s="642" t="s">
        <v>11</v>
      </c>
      <c r="H34" s="642" t="s">
        <v>486</v>
      </c>
      <c r="I34" s="641" t="s">
        <v>829</v>
      </c>
      <c r="J34" s="641" t="s">
        <v>181</v>
      </c>
      <c r="K34" s="644" t="s">
        <v>1237</v>
      </c>
      <c r="L34" s="645">
        <v>2.5000000000000001E-2</v>
      </c>
      <c r="M34" s="855" t="s">
        <v>140</v>
      </c>
      <c r="N34" s="636"/>
      <c r="O34" s="646" t="s">
        <v>228</v>
      </c>
      <c r="P34" s="647" t="s">
        <v>137</v>
      </c>
      <c r="Q34" s="647">
        <v>179</v>
      </c>
      <c r="R34" s="647"/>
      <c r="S34" s="773"/>
      <c r="T34" s="647"/>
      <c r="U34" s="650" t="str">
        <f>IF(ISBLANK(T34),"",T34/P34)</f>
        <v/>
      </c>
      <c r="V34" s="244"/>
      <c r="W34" s="648"/>
      <c r="X34" s="648"/>
      <c r="Y34" s="648"/>
      <c r="Z34" s="648"/>
      <c r="AA34" s="648"/>
      <c r="AB34" s="648"/>
      <c r="AC34" s="648"/>
      <c r="AD34" s="648"/>
      <c r="AE34" s="648"/>
      <c r="AF34" s="648"/>
      <c r="AG34" s="648"/>
      <c r="AH34" s="648"/>
      <c r="AI34" s="648"/>
      <c r="AJ34" s="648"/>
      <c r="AK34" s="648"/>
      <c r="AL34" s="648"/>
      <c r="AM34" s="648"/>
      <c r="AN34" s="648"/>
      <c r="AO34" s="648"/>
      <c r="AP34" s="648"/>
      <c r="AQ34" s="648"/>
      <c r="AR34" s="648"/>
      <c r="AS34" s="648"/>
      <c r="AT34" s="648"/>
      <c r="AU34" s="648"/>
      <c r="AV34" s="648"/>
      <c r="AW34" s="648"/>
      <c r="AX34" s="648"/>
      <c r="AY34" s="648"/>
      <c r="AZ34" s="648"/>
      <c r="BA34" s="648"/>
      <c r="BB34" s="648"/>
      <c r="BC34" s="648"/>
      <c r="BD34" s="648"/>
      <c r="BE34" s="648"/>
      <c r="BF34" s="648"/>
      <c r="BG34" s="648"/>
      <c r="BH34" s="648"/>
      <c r="BI34" s="648"/>
      <c r="BJ34" s="648"/>
      <c r="BK34" s="648"/>
      <c r="BL34" s="648"/>
      <c r="BM34" s="648"/>
      <c r="BN34" s="648"/>
      <c r="BO34" s="648"/>
      <c r="BP34" s="648"/>
      <c r="BQ34" s="648"/>
      <c r="BR34" s="648"/>
      <c r="BS34" s="648"/>
      <c r="BT34" s="648"/>
      <c r="BU34" s="648"/>
      <c r="BV34" s="648"/>
      <c r="BW34" s="648"/>
      <c r="BX34" s="648"/>
      <c r="BY34" s="648"/>
      <c r="BZ34" s="648"/>
      <c r="CA34" s="648"/>
      <c r="CB34" s="648"/>
      <c r="CC34" s="648"/>
      <c r="CD34" s="648"/>
      <c r="CE34" s="648"/>
      <c r="CF34" s="648"/>
      <c r="CG34" s="648"/>
      <c r="CH34" s="648"/>
      <c r="CI34" s="648"/>
      <c r="CJ34" s="648"/>
      <c r="CK34" s="648"/>
      <c r="CL34" s="648"/>
      <c r="CM34" s="648"/>
      <c r="CN34" s="648"/>
      <c r="CO34" s="648"/>
      <c r="CP34" s="648"/>
      <c r="CQ34" s="648"/>
      <c r="CR34" s="648"/>
      <c r="CS34" s="648"/>
      <c r="CT34" s="648"/>
      <c r="CU34" s="648"/>
      <c r="CV34" s="648"/>
      <c r="CW34" s="648"/>
      <c r="CX34" s="648"/>
      <c r="CY34" s="648"/>
      <c r="CZ34" s="648"/>
      <c r="DA34" s="648"/>
      <c r="DB34" s="648"/>
      <c r="DC34" s="648"/>
      <c r="DD34" s="648"/>
      <c r="DE34" s="648"/>
      <c r="DF34" s="648"/>
      <c r="DG34" s="648"/>
      <c r="DH34" s="648"/>
      <c r="DI34" s="648"/>
      <c r="DJ34" s="648"/>
      <c r="DK34" s="648"/>
      <c r="DL34" s="648"/>
      <c r="DM34" s="648"/>
      <c r="DN34" s="648"/>
      <c r="DO34" s="648"/>
      <c r="DP34" s="648"/>
      <c r="DQ34" s="648"/>
      <c r="DR34" s="648"/>
      <c r="DS34" s="648"/>
      <c r="DT34" s="648"/>
      <c r="DU34" s="648"/>
      <c r="DV34" s="648"/>
      <c r="DW34" s="648"/>
      <c r="DX34" s="648"/>
      <c r="DY34" s="648"/>
      <c r="DZ34" s="648"/>
      <c r="EA34" s="648"/>
      <c r="EB34" s="648"/>
      <c r="EC34" s="648"/>
      <c r="ED34" s="648"/>
      <c r="EE34" s="648"/>
      <c r="EF34" s="648"/>
      <c r="EG34" s="648"/>
      <c r="EH34" s="648"/>
      <c r="EI34" s="648"/>
      <c r="EJ34" s="648"/>
      <c r="EK34" s="648"/>
      <c r="EL34" s="648"/>
      <c r="EM34" s="648"/>
      <c r="EN34" s="648"/>
      <c r="EO34" s="648"/>
      <c r="EP34" s="648"/>
      <c r="EQ34" s="648"/>
      <c r="ER34" s="648"/>
      <c r="ES34" s="648"/>
      <c r="ET34" s="648"/>
      <c r="EU34" s="648"/>
      <c r="EV34" s="648"/>
      <c r="EW34" s="648"/>
      <c r="EX34" s="648"/>
      <c r="EY34" s="648"/>
      <c r="EZ34" s="648"/>
      <c r="FA34" s="648"/>
      <c r="FB34" s="648"/>
      <c r="FC34" s="648"/>
      <c r="FD34" s="648"/>
      <c r="FE34" s="648"/>
      <c r="FF34" s="648"/>
      <c r="FG34" s="648"/>
      <c r="FH34" s="648"/>
      <c r="FI34" s="648"/>
      <c r="FJ34" s="648"/>
      <c r="FK34" s="648"/>
      <c r="FL34" s="648"/>
      <c r="FM34" s="648"/>
      <c r="FN34" s="648"/>
      <c r="FO34" s="648"/>
      <c r="FP34" s="648"/>
      <c r="FQ34" s="648"/>
      <c r="FR34" s="648"/>
      <c r="FS34" s="648"/>
      <c r="FT34" s="648"/>
      <c r="FU34" s="648"/>
      <c r="FV34" s="648"/>
      <c r="FW34" s="648"/>
      <c r="FX34" s="648"/>
      <c r="FY34" s="648"/>
      <c r="FZ34" s="648"/>
      <c r="GA34" s="648"/>
      <c r="GB34" s="648"/>
      <c r="GC34" s="648"/>
      <c r="GD34" s="648"/>
      <c r="GE34" s="648"/>
      <c r="GF34" s="648"/>
      <c r="GG34" s="648"/>
      <c r="GH34" s="648"/>
      <c r="GI34" s="648"/>
      <c r="GJ34" s="648"/>
      <c r="GK34" s="648"/>
      <c r="GL34" s="648"/>
      <c r="GM34" s="648"/>
      <c r="GN34" s="648"/>
      <c r="GO34" s="648"/>
      <c r="GP34" s="648"/>
      <c r="GQ34" s="648"/>
      <c r="GR34" s="648"/>
      <c r="GS34" s="648"/>
      <c r="GT34" s="648"/>
      <c r="GU34" s="648"/>
      <c r="GV34" s="648"/>
      <c r="GW34" s="648"/>
      <c r="GX34" s="648"/>
      <c r="GY34" s="648"/>
      <c r="GZ34" s="648"/>
      <c r="HA34" s="648"/>
      <c r="HB34" s="648"/>
      <c r="HC34" s="648"/>
      <c r="HD34" s="648"/>
      <c r="HE34" s="648"/>
      <c r="HF34" s="648"/>
      <c r="HG34" s="648"/>
      <c r="HH34" s="648"/>
      <c r="HI34" s="648"/>
      <c r="HJ34" s="648"/>
      <c r="HK34" s="648"/>
      <c r="HL34" s="648"/>
      <c r="HM34" s="648"/>
      <c r="HN34" s="648"/>
      <c r="HO34" s="648"/>
      <c r="HP34" s="648"/>
      <c r="HQ34" s="648"/>
      <c r="HR34" s="648"/>
      <c r="HS34" s="648"/>
      <c r="HT34" s="648"/>
      <c r="HU34" s="648"/>
      <c r="HV34" s="648"/>
      <c r="HW34" s="648"/>
      <c r="HX34" s="648"/>
      <c r="HY34" s="648"/>
      <c r="HZ34" s="648"/>
      <c r="IA34" s="648"/>
      <c r="IB34" s="648"/>
      <c r="IC34" s="648"/>
      <c r="ID34" s="648"/>
      <c r="IE34" s="648"/>
      <c r="IF34" s="648"/>
      <c r="IG34" s="648"/>
      <c r="IH34" s="648"/>
      <c r="II34" s="648"/>
      <c r="IJ34" s="648"/>
      <c r="IK34" s="648"/>
      <c r="IL34" s="648"/>
      <c r="IM34" s="648"/>
      <c r="IN34" s="648"/>
    </row>
    <row r="35" spans="1:248" s="649" customFormat="1" ht="33.75">
      <c r="A35" s="636" t="s">
        <v>424</v>
      </c>
      <c r="B35" s="636"/>
      <c r="C35" s="636">
        <v>2012</v>
      </c>
      <c r="D35" s="641" t="s">
        <v>726</v>
      </c>
      <c r="E35" s="641" t="s">
        <v>576</v>
      </c>
      <c r="F35" s="642" t="s">
        <v>22</v>
      </c>
      <c r="G35" s="642" t="s">
        <v>11</v>
      </c>
      <c r="H35" s="642" t="s">
        <v>486</v>
      </c>
      <c r="I35" s="641" t="s">
        <v>829</v>
      </c>
      <c r="J35" s="641" t="s">
        <v>180</v>
      </c>
      <c r="K35" s="644" t="s">
        <v>1238</v>
      </c>
      <c r="L35" s="645">
        <v>2.5000000000000001E-2</v>
      </c>
      <c r="M35" s="855" t="s">
        <v>140</v>
      </c>
      <c r="N35" s="636"/>
      <c r="O35" s="776">
        <v>0.25</v>
      </c>
      <c r="P35" s="647" t="s">
        <v>137</v>
      </c>
      <c r="Q35" s="647">
        <v>330</v>
      </c>
      <c r="R35" s="647"/>
      <c r="S35" s="773"/>
      <c r="T35" s="647"/>
      <c r="U35" s="648"/>
      <c r="V35" s="648"/>
      <c r="W35" s="648"/>
      <c r="X35" s="648"/>
      <c r="Y35" s="648"/>
      <c r="Z35" s="648"/>
      <c r="AA35" s="648"/>
      <c r="AB35" s="648"/>
      <c r="AC35" s="648"/>
      <c r="AD35" s="648"/>
      <c r="AE35" s="648"/>
      <c r="AF35" s="648"/>
      <c r="AG35" s="648"/>
      <c r="AH35" s="648"/>
      <c r="AI35" s="648"/>
      <c r="AJ35" s="648"/>
      <c r="AK35" s="648"/>
      <c r="AL35" s="648"/>
      <c r="AM35" s="648"/>
      <c r="AN35" s="648"/>
      <c r="AO35" s="648"/>
      <c r="AP35" s="648"/>
      <c r="AQ35" s="648"/>
      <c r="AR35" s="648"/>
      <c r="AS35" s="648"/>
      <c r="AT35" s="648"/>
      <c r="AU35" s="648"/>
      <c r="AV35" s="648"/>
      <c r="AW35" s="648"/>
      <c r="AX35" s="648"/>
      <c r="AY35" s="648"/>
      <c r="AZ35" s="648"/>
      <c r="BA35" s="648"/>
      <c r="BB35" s="648"/>
      <c r="BC35" s="648"/>
      <c r="BD35" s="648"/>
      <c r="BE35" s="648"/>
      <c r="BF35" s="648"/>
      <c r="BG35" s="648"/>
      <c r="BH35" s="648"/>
      <c r="BI35" s="648"/>
      <c r="BJ35" s="648"/>
      <c r="BK35" s="648"/>
      <c r="BL35" s="648"/>
      <c r="BM35" s="648"/>
      <c r="BN35" s="648"/>
      <c r="BO35" s="648"/>
      <c r="BP35" s="648"/>
      <c r="BQ35" s="648"/>
      <c r="BR35" s="648"/>
      <c r="BS35" s="648"/>
      <c r="BT35" s="648"/>
      <c r="BU35" s="648"/>
      <c r="BV35" s="648"/>
      <c r="BW35" s="648"/>
      <c r="BX35" s="648"/>
      <c r="BY35" s="648"/>
      <c r="BZ35" s="648"/>
      <c r="CA35" s="648"/>
      <c r="CB35" s="648"/>
      <c r="CC35" s="648"/>
      <c r="CD35" s="648"/>
      <c r="CE35" s="648"/>
      <c r="CF35" s="648"/>
      <c r="CG35" s="648"/>
      <c r="CH35" s="648"/>
      <c r="CI35" s="648"/>
      <c r="CJ35" s="648"/>
      <c r="CK35" s="648"/>
      <c r="CL35" s="648"/>
      <c r="CM35" s="648"/>
      <c r="CN35" s="648"/>
      <c r="CO35" s="648"/>
      <c r="CP35" s="648"/>
      <c r="CQ35" s="648"/>
      <c r="CR35" s="648"/>
      <c r="CS35" s="648"/>
      <c r="CT35" s="648"/>
      <c r="CU35" s="648"/>
      <c r="CV35" s="648"/>
      <c r="CW35" s="648"/>
      <c r="CX35" s="648"/>
      <c r="CY35" s="648"/>
      <c r="CZ35" s="648"/>
      <c r="DA35" s="648"/>
      <c r="DB35" s="648"/>
      <c r="DC35" s="648"/>
      <c r="DD35" s="648"/>
      <c r="DE35" s="648"/>
      <c r="DF35" s="648"/>
      <c r="DG35" s="648"/>
      <c r="DH35" s="648"/>
      <c r="DI35" s="648"/>
      <c r="DJ35" s="648"/>
      <c r="DK35" s="648"/>
      <c r="DL35" s="648"/>
      <c r="DM35" s="648"/>
      <c r="DN35" s="648"/>
      <c r="DO35" s="648"/>
      <c r="DP35" s="648"/>
      <c r="DQ35" s="648"/>
      <c r="DR35" s="648"/>
      <c r="DS35" s="648"/>
      <c r="DT35" s="648"/>
      <c r="DU35" s="648"/>
      <c r="DV35" s="648"/>
      <c r="DW35" s="648"/>
      <c r="DX35" s="648"/>
      <c r="DY35" s="648"/>
      <c r="DZ35" s="648"/>
      <c r="EA35" s="648"/>
      <c r="EB35" s="648"/>
      <c r="EC35" s="648"/>
      <c r="ED35" s="648"/>
      <c r="EE35" s="648"/>
      <c r="EF35" s="648"/>
      <c r="EG35" s="648"/>
      <c r="EH35" s="648"/>
      <c r="EI35" s="648"/>
      <c r="EJ35" s="648"/>
      <c r="EK35" s="648"/>
      <c r="EL35" s="648"/>
      <c r="EM35" s="648"/>
      <c r="EN35" s="648"/>
      <c r="EO35" s="648"/>
      <c r="EP35" s="648"/>
      <c r="EQ35" s="648"/>
      <c r="ER35" s="648"/>
      <c r="ES35" s="648"/>
      <c r="ET35" s="648"/>
      <c r="EU35" s="648"/>
      <c r="EV35" s="648"/>
      <c r="EW35" s="648"/>
      <c r="EX35" s="648"/>
      <c r="EY35" s="648"/>
      <c r="EZ35" s="648"/>
      <c r="FA35" s="648"/>
      <c r="FB35" s="648"/>
      <c r="FC35" s="648"/>
      <c r="FD35" s="648"/>
      <c r="FE35" s="648"/>
      <c r="FF35" s="648"/>
      <c r="FG35" s="648"/>
      <c r="FH35" s="648"/>
      <c r="FI35" s="648"/>
      <c r="FJ35" s="648"/>
      <c r="FK35" s="648"/>
      <c r="FL35" s="648"/>
      <c r="FM35" s="648"/>
      <c r="FN35" s="648"/>
      <c r="FO35" s="648"/>
      <c r="FP35" s="648"/>
      <c r="FQ35" s="648"/>
      <c r="FR35" s="648"/>
      <c r="FS35" s="648"/>
      <c r="FT35" s="648"/>
      <c r="FU35" s="648"/>
      <c r="FV35" s="648"/>
      <c r="FW35" s="648"/>
      <c r="FX35" s="648"/>
      <c r="FY35" s="648"/>
      <c r="FZ35" s="648"/>
      <c r="GA35" s="648"/>
      <c r="GB35" s="648"/>
      <c r="GC35" s="648"/>
      <c r="GD35" s="648"/>
      <c r="GE35" s="648"/>
      <c r="GF35" s="648"/>
      <c r="GG35" s="648"/>
      <c r="GH35" s="648"/>
      <c r="GI35" s="648"/>
      <c r="GJ35" s="648"/>
      <c r="GK35" s="648"/>
      <c r="GL35" s="648"/>
      <c r="GM35" s="648"/>
      <c r="GN35" s="648"/>
      <c r="GO35" s="648"/>
      <c r="GP35" s="648"/>
      <c r="GQ35" s="648"/>
      <c r="GR35" s="648"/>
      <c r="GS35" s="648"/>
      <c r="GT35" s="648"/>
      <c r="GU35" s="648"/>
      <c r="GV35" s="648"/>
      <c r="GW35" s="648"/>
      <c r="GX35" s="648"/>
      <c r="GY35" s="648"/>
      <c r="GZ35" s="648"/>
      <c r="HA35" s="648"/>
      <c r="HB35" s="648"/>
      <c r="HC35" s="648"/>
      <c r="HD35" s="648"/>
      <c r="HE35" s="648"/>
      <c r="HF35" s="648"/>
      <c r="HG35" s="648"/>
      <c r="HH35" s="648"/>
      <c r="HI35" s="648"/>
      <c r="HJ35" s="648"/>
      <c r="HK35" s="648"/>
      <c r="HL35" s="648"/>
      <c r="HM35" s="648"/>
      <c r="HN35" s="648"/>
      <c r="HO35" s="648"/>
      <c r="HP35" s="648"/>
      <c r="HQ35" s="648"/>
      <c r="HR35" s="648"/>
      <c r="HS35" s="648"/>
      <c r="HT35" s="648"/>
      <c r="HU35" s="648"/>
      <c r="HV35" s="648"/>
      <c r="HW35" s="648"/>
      <c r="HX35" s="648"/>
      <c r="HY35" s="648"/>
      <c r="HZ35" s="648"/>
      <c r="IA35" s="648"/>
      <c r="IB35" s="648"/>
      <c r="IC35" s="648"/>
      <c r="ID35" s="648"/>
      <c r="IE35" s="648"/>
      <c r="IF35" s="648"/>
      <c r="IG35" s="648"/>
      <c r="IH35" s="648"/>
      <c r="II35" s="648"/>
      <c r="IJ35" s="648"/>
      <c r="IK35" s="648"/>
      <c r="IL35" s="648"/>
      <c r="IM35" s="648"/>
      <c r="IN35" s="648"/>
    </row>
    <row r="36" spans="1:248" s="649" customFormat="1" ht="22.5">
      <c r="A36" s="636" t="s">
        <v>424</v>
      </c>
      <c r="B36" s="636"/>
      <c r="C36" s="636">
        <v>2012</v>
      </c>
      <c r="D36" s="641" t="s">
        <v>732</v>
      </c>
      <c r="E36" s="641" t="s">
        <v>825</v>
      </c>
      <c r="F36" s="642" t="s">
        <v>22</v>
      </c>
      <c r="G36" s="642" t="s">
        <v>11</v>
      </c>
      <c r="H36" s="643" t="s">
        <v>1233</v>
      </c>
      <c r="I36" s="641" t="s">
        <v>831</v>
      </c>
      <c r="J36" s="641" t="s">
        <v>1234</v>
      </c>
      <c r="K36" s="644" t="s">
        <v>1241</v>
      </c>
      <c r="L36" s="645">
        <v>2.5000000000000001E-2</v>
      </c>
      <c r="M36" s="855">
        <v>200</v>
      </c>
      <c r="N36" s="636"/>
      <c r="O36" s="776">
        <v>0.23</v>
      </c>
      <c r="P36" s="647" t="s">
        <v>137</v>
      </c>
      <c r="Q36" s="647">
        <v>625</v>
      </c>
      <c r="R36" s="647"/>
      <c r="S36" s="773">
        <f t="shared" si="0"/>
        <v>312.5</v>
      </c>
      <c r="T36" s="647"/>
      <c r="U36" s="650" t="str">
        <f>IF(ISBLANK(T36),"",T36/P36)</f>
        <v/>
      </c>
      <c r="V36" s="648"/>
      <c r="W36" s="648"/>
      <c r="X36" s="648"/>
      <c r="Y36" s="648"/>
      <c r="Z36" s="648"/>
      <c r="AA36" s="648"/>
      <c r="AB36" s="648"/>
      <c r="AC36" s="648"/>
      <c r="AD36" s="648"/>
      <c r="AE36" s="648"/>
      <c r="AF36" s="648"/>
      <c r="AG36" s="648"/>
      <c r="AH36" s="648"/>
      <c r="AI36" s="648"/>
      <c r="AJ36" s="648"/>
      <c r="AK36" s="648"/>
      <c r="AL36" s="648"/>
      <c r="AM36" s="648"/>
      <c r="AN36" s="648"/>
      <c r="AO36" s="648"/>
      <c r="AP36" s="648"/>
      <c r="AQ36" s="648"/>
      <c r="AR36" s="648"/>
      <c r="AS36" s="648"/>
      <c r="AT36" s="648"/>
      <c r="AU36" s="648"/>
      <c r="AV36" s="648"/>
      <c r="AW36" s="648"/>
      <c r="AX36" s="648"/>
      <c r="AY36" s="648"/>
      <c r="AZ36" s="648"/>
      <c r="BA36" s="648"/>
      <c r="BB36" s="648"/>
      <c r="BC36" s="648"/>
      <c r="BD36" s="648"/>
      <c r="BE36" s="648"/>
      <c r="BF36" s="648"/>
      <c r="BG36" s="648"/>
      <c r="BH36" s="648"/>
      <c r="BI36" s="648"/>
      <c r="BJ36" s="648"/>
      <c r="BK36" s="648"/>
      <c r="BL36" s="648"/>
      <c r="BM36" s="648"/>
      <c r="BN36" s="648"/>
      <c r="BO36" s="648"/>
      <c r="BP36" s="648"/>
      <c r="BQ36" s="648"/>
      <c r="BR36" s="648"/>
      <c r="BS36" s="648"/>
      <c r="BT36" s="648"/>
      <c r="BU36" s="648"/>
      <c r="BV36" s="648"/>
      <c r="BW36" s="648"/>
      <c r="BX36" s="648"/>
      <c r="BY36" s="648"/>
      <c r="BZ36" s="648"/>
      <c r="CA36" s="648"/>
      <c r="CB36" s="648"/>
      <c r="CC36" s="648"/>
      <c r="CD36" s="648"/>
      <c r="CE36" s="648"/>
      <c r="CF36" s="648"/>
      <c r="CG36" s="648"/>
      <c r="CH36" s="648"/>
      <c r="CI36" s="648"/>
      <c r="CJ36" s="648"/>
      <c r="CK36" s="648"/>
      <c r="CL36" s="648"/>
      <c r="CM36" s="648"/>
      <c r="CN36" s="648"/>
      <c r="CO36" s="648"/>
      <c r="CP36" s="648"/>
      <c r="CQ36" s="648"/>
      <c r="CR36" s="648"/>
      <c r="CS36" s="648"/>
      <c r="CT36" s="648"/>
      <c r="CU36" s="648"/>
      <c r="CV36" s="648"/>
      <c r="CW36" s="648"/>
      <c r="CX36" s="648"/>
      <c r="CY36" s="648"/>
      <c r="CZ36" s="648"/>
      <c r="DA36" s="648"/>
      <c r="DB36" s="648"/>
      <c r="DC36" s="648"/>
      <c r="DD36" s="648"/>
      <c r="DE36" s="648"/>
      <c r="DF36" s="648"/>
      <c r="DG36" s="648"/>
      <c r="DH36" s="648"/>
      <c r="DI36" s="648"/>
      <c r="DJ36" s="648"/>
      <c r="DK36" s="648"/>
      <c r="DL36" s="648"/>
      <c r="DM36" s="648"/>
      <c r="DN36" s="648"/>
      <c r="DO36" s="648"/>
      <c r="DP36" s="648"/>
      <c r="DQ36" s="648"/>
      <c r="DR36" s="648"/>
      <c r="DS36" s="648"/>
      <c r="DT36" s="648"/>
      <c r="DU36" s="648"/>
      <c r="DV36" s="648"/>
      <c r="DW36" s="648"/>
      <c r="DX36" s="648"/>
      <c r="DY36" s="648"/>
      <c r="DZ36" s="648"/>
      <c r="EA36" s="648"/>
      <c r="EB36" s="648"/>
      <c r="EC36" s="648"/>
      <c r="ED36" s="648"/>
      <c r="EE36" s="648"/>
      <c r="EF36" s="648"/>
      <c r="EG36" s="648"/>
      <c r="EH36" s="648"/>
      <c r="EI36" s="648"/>
      <c r="EJ36" s="648"/>
      <c r="EK36" s="648"/>
      <c r="EL36" s="648"/>
      <c r="EM36" s="648"/>
      <c r="EN36" s="648"/>
      <c r="EO36" s="648"/>
      <c r="EP36" s="648"/>
      <c r="EQ36" s="648"/>
      <c r="ER36" s="648"/>
      <c r="ES36" s="648"/>
      <c r="ET36" s="648"/>
      <c r="EU36" s="648"/>
      <c r="EV36" s="648"/>
      <c r="EW36" s="648"/>
      <c r="EX36" s="648"/>
      <c r="EY36" s="648"/>
      <c r="EZ36" s="648"/>
      <c r="FA36" s="648"/>
      <c r="FB36" s="648"/>
      <c r="FC36" s="648"/>
      <c r="FD36" s="648"/>
      <c r="FE36" s="648"/>
      <c r="FF36" s="648"/>
      <c r="FG36" s="648"/>
      <c r="FH36" s="648"/>
      <c r="FI36" s="648"/>
      <c r="FJ36" s="648"/>
      <c r="FK36" s="648"/>
      <c r="FL36" s="648"/>
      <c r="FM36" s="648"/>
      <c r="FN36" s="648"/>
      <c r="FO36" s="648"/>
      <c r="FP36" s="648"/>
      <c r="FQ36" s="648"/>
      <c r="FR36" s="648"/>
      <c r="FS36" s="648"/>
      <c r="FT36" s="648"/>
      <c r="FU36" s="648"/>
      <c r="FV36" s="648"/>
      <c r="FW36" s="648"/>
      <c r="FX36" s="648"/>
      <c r="FY36" s="648"/>
      <c r="FZ36" s="648"/>
      <c r="GA36" s="648"/>
      <c r="GB36" s="648"/>
      <c r="GC36" s="648"/>
      <c r="GD36" s="648"/>
      <c r="GE36" s="648"/>
      <c r="GF36" s="648"/>
      <c r="GG36" s="648"/>
      <c r="GH36" s="648"/>
      <c r="GI36" s="648"/>
      <c r="GJ36" s="648"/>
      <c r="GK36" s="648"/>
      <c r="GL36" s="648"/>
      <c r="GM36" s="648"/>
      <c r="GN36" s="648"/>
      <c r="GO36" s="648"/>
      <c r="GP36" s="648"/>
      <c r="GQ36" s="648"/>
      <c r="GR36" s="648"/>
      <c r="GS36" s="648"/>
      <c r="GT36" s="648"/>
      <c r="GU36" s="648"/>
      <c r="GV36" s="648"/>
      <c r="GW36" s="648"/>
      <c r="GX36" s="648"/>
      <c r="GY36" s="648"/>
      <c r="GZ36" s="648"/>
      <c r="HA36" s="648"/>
      <c r="HB36" s="648"/>
      <c r="HC36" s="648"/>
      <c r="HD36" s="648"/>
      <c r="HE36" s="648"/>
      <c r="HF36" s="648"/>
      <c r="HG36" s="648"/>
      <c r="HH36" s="648"/>
      <c r="HI36" s="648"/>
      <c r="HJ36" s="648"/>
      <c r="HK36" s="648"/>
      <c r="HL36" s="648"/>
      <c r="HM36" s="648"/>
      <c r="HN36" s="648"/>
      <c r="HO36" s="648"/>
      <c r="HP36" s="648"/>
      <c r="HQ36" s="648"/>
      <c r="HR36" s="648"/>
      <c r="HS36" s="648"/>
      <c r="HT36" s="648"/>
      <c r="HU36" s="648"/>
      <c r="HV36" s="648"/>
      <c r="HW36" s="648"/>
      <c r="HX36" s="648"/>
      <c r="HY36" s="648"/>
      <c r="HZ36" s="648"/>
      <c r="IA36" s="648"/>
      <c r="IB36" s="648"/>
      <c r="IC36" s="648"/>
      <c r="ID36" s="648"/>
      <c r="IE36" s="648"/>
      <c r="IF36" s="648"/>
      <c r="IG36" s="648"/>
      <c r="IH36" s="648"/>
      <c r="II36" s="648"/>
      <c r="IJ36" s="648"/>
      <c r="IK36" s="648"/>
      <c r="IL36" s="648"/>
      <c r="IM36" s="648"/>
      <c r="IN36" s="648"/>
    </row>
    <row r="37" spans="1:248" s="649" customFormat="1" ht="22.5">
      <c r="A37" s="636" t="s">
        <v>424</v>
      </c>
      <c r="B37" s="636"/>
      <c r="C37" s="636">
        <v>2012</v>
      </c>
      <c r="D37" s="641" t="s">
        <v>732</v>
      </c>
      <c r="E37" s="641" t="s">
        <v>825</v>
      </c>
      <c r="F37" s="642" t="s">
        <v>22</v>
      </c>
      <c r="G37" s="642" t="s">
        <v>11</v>
      </c>
      <c r="H37" s="643" t="s">
        <v>1233</v>
      </c>
      <c r="I37" s="641" t="s">
        <v>831</v>
      </c>
      <c r="J37" s="641" t="s">
        <v>182</v>
      </c>
      <c r="K37" s="644" t="s">
        <v>140</v>
      </c>
      <c r="L37" s="645">
        <v>2.5000000000000001E-2</v>
      </c>
      <c r="M37" s="855">
        <v>0</v>
      </c>
      <c r="N37" s="636"/>
      <c r="O37" s="646" t="s">
        <v>228</v>
      </c>
      <c r="P37" s="647" t="s">
        <v>137</v>
      </c>
      <c r="Q37" s="647">
        <v>0</v>
      </c>
      <c r="R37" s="647"/>
      <c r="S37" s="773"/>
      <c r="T37" s="647"/>
      <c r="U37" s="650"/>
      <c r="V37" s="648"/>
      <c r="W37" s="648"/>
      <c r="X37" s="648"/>
      <c r="Y37" s="648"/>
      <c r="Z37" s="648"/>
      <c r="AA37" s="648"/>
      <c r="AB37" s="648"/>
      <c r="AC37" s="648"/>
      <c r="AD37" s="648"/>
      <c r="AE37" s="648"/>
      <c r="AF37" s="648"/>
      <c r="AG37" s="648"/>
      <c r="AH37" s="648"/>
      <c r="AI37" s="648"/>
      <c r="AJ37" s="648"/>
      <c r="AK37" s="648"/>
      <c r="AL37" s="648"/>
      <c r="AM37" s="648"/>
      <c r="AN37" s="648"/>
      <c r="AO37" s="648"/>
      <c r="AP37" s="648"/>
      <c r="AQ37" s="648"/>
      <c r="AR37" s="648"/>
      <c r="AS37" s="648"/>
      <c r="AT37" s="648"/>
      <c r="AU37" s="648"/>
      <c r="AV37" s="648"/>
      <c r="AW37" s="648"/>
      <c r="AX37" s="648"/>
      <c r="AY37" s="648"/>
      <c r="AZ37" s="648"/>
      <c r="BA37" s="648"/>
      <c r="BB37" s="648"/>
      <c r="BC37" s="648"/>
      <c r="BD37" s="648"/>
      <c r="BE37" s="648"/>
      <c r="BF37" s="648"/>
      <c r="BG37" s="648"/>
      <c r="BH37" s="648"/>
      <c r="BI37" s="648"/>
      <c r="BJ37" s="648"/>
      <c r="BK37" s="648"/>
      <c r="BL37" s="648"/>
      <c r="BM37" s="648"/>
      <c r="BN37" s="648"/>
      <c r="BO37" s="648"/>
      <c r="BP37" s="648"/>
      <c r="BQ37" s="648"/>
      <c r="BR37" s="648"/>
      <c r="BS37" s="648"/>
      <c r="BT37" s="648"/>
      <c r="BU37" s="648"/>
      <c r="BV37" s="648"/>
      <c r="BW37" s="648"/>
      <c r="BX37" s="648"/>
      <c r="BY37" s="648"/>
      <c r="BZ37" s="648"/>
      <c r="CA37" s="648"/>
      <c r="CB37" s="648"/>
      <c r="CC37" s="648"/>
      <c r="CD37" s="648"/>
      <c r="CE37" s="648"/>
      <c r="CF37" s="648"/>
      <c r="CG37" s="648"/>
      <c r="CH37" s="648"/>
      <c r="CI37" s="648"/>
      <c r="CJ37" s="648"/>
      <c r="CK37" s="648"/>
      <c r="CL37" s="648"/>
      <c r="CM37" s="648"/>
      <c r="CN37" s="648"/>
      <c r="CO37" s="648"/>
      <c r="CP37" s="648"/>
      <c r="CQ37" s="648"/>
      <c r="CR37" s="648"/>
      <c r="CS37" s="648"/>
      <c r="CT37" s="648"/>
      <c r="CU37" s="648"/>
      <c r="CV37" s="648"/>
      <c r="CW37" s="648"/>
      <c r="CX37" s="648"/>
      <c r="CY37" s="648"/>
      <c r="CZ37" s="648"/>
      <c r="DA37" s="648"/>
      <c r="DB37" s="648"/>
      <c r="DC37" s="648"/>
      <c r="DD37" s="648"/>
      <c r="DE37" s="648"/>
      <c r="DF37" s="648"/>
      <c r="DG37" s="648"/>
      <c r="DH37" s="648"/>
      <c r="DI37" s="648"/>
      <c r="DJ37" s="648"/>
      <c r="DK37" s="648"/>
      <c r="DL37" s="648"/>
      <c r="DM37" s="648"/>
      <c r="DN37" s="648"/>
      <c r="DO37" s="648"/>
      <c r="DP37" s="648"/>
      <c r="DQ37" s="648"/>
      <c r="DR37" s="648"/>
      <c r="DS37" s="648"/>
      <c r="DT37" s="648"/>
      <c r="DU37" s="648"/>
      <c r="DV37" s="648"/>
      <c r="DW37" s="648"/>
      <c r="DX37" s="648"/>
      <c r="DY37" s="648"/>
      <c r="DZ37" s="648"/>
      <c r="EA37" s="648"/>
      <c r="EB37" s="648"/>
      <c r="EC37" s="648"/>
      <c r="ED37" s="648"/>
      <c r="EE37" s="648"/>
      <c r="EF37" s="648"/>
      <c r="EG37" s="648"/>
      <c r="EH37" s="648"/>
      <c r="EI37" s="648"/>
      <c r="EJ37" s="648"/>
      <c r="EK37" s="648"/>
      <c r="EL37" s="648"/>
      <c r="EM37" s="648"/>
      <c r="EN37" s="648"/>
      <c r="EO37" s="648"/>
      <c r="EP37" s="648"/>
      <c r="EQ37" s="648"/>
      <c r="ER37" s="648"/>
      <c r="ES37" s="648"/>
      <c r="ET37" s="648"/>
      <c r="EU37" s="648"/>
      <c r="EV37" s="648"/>
      <c r="EW37" s="648"/>
      <c r="EX37" s="648"/>
      <c r="EY37" s="648"/>
      <c r="EZ37" s="648"/>
      <c r="FA37" s="648"/>
      <c r="FB37" s="648"/>
      <c r="FC37" s="648"/>
      <c r="FD37" s="648"/>
      <c r="FE37" s="648"/>
      <c r="FF37" s="648"/>
      <c r="FG37" s="648"/>
      <c r="FH37" s="648"/>
      <c r="FI37" s="648"/>
      <c r="FJ37" s="648"/>
      <c r="FK37" s="648"/>
      <c r="FL37" s="648"/>
      <c r="FM37" s="648"/>
      <c r="FN37" s="648"/>
      <c r="FO37" s="648"/>
      <c r="FP37" s="648"/>
      <c r="FQ37" s="648"/>
      <c r="FR37" s="648"/>
      <c r="FS37" s="648"/>
      <c r="FT37" s="648"/>
      <c r="FU37" s="648"/>
      <c r="FV37" s="648"/>
      <c r="FW37" s="648"/>
      <c r="FX37" s="648"/>
      <c r="FY37" s="648"/>
      <c r="FZ37" s="648"/>
      <c r="GA37" s="648"/>
      <c r="GB37" s="648"/>
      <c r="GC37" s="648"/>
      <c r="GD37" s="648"/>
      <c r="GE37" s="648"/>
      <c r="GF37" s="648"/>
      <c r="GG37" s="648"/>
      <c r="GH37" s="648"/>
      <c r="GI37" s="648"/>
      <c r="GJ37" s="648"/>
      <c r="GK37" s="648"/>
      <c r="GL37" s="648"/>
      <c r="GM37" s="648"/>
      <c r="GN37" s="648"/>
      <c r="GO37" s="648"/>
      <c r="GP37" s="648"/>
      <c r="GQ37" s="648"/>
      <c r="GR37" s="648"/>
      <c r="GS37" s="648"/>
      <c r="GT37" s="648"/>
      <c r="GU37" s="648"/>
      <c r="GV37" s="648"/>
      <c r="GW37" s="648"/>
      <c r="GX37" s="648"/>
      <c r="GY37" s="648"/>
      <c r="GZ37" s="648"/>
      <c r="HA37" s="648"/>
      <c r="HB37" s="648"/>
      <c r="HC37" s="648"/>
      <c r="HD37" s="648"/>
      <c r="HE37" s="648"/>
      <c r="HF37" s="648"/>
      <c r="HG37" s="648"/>
      <c r="HH37" s="648"/>
      <c r="HI37" s="648"/>
      <c r="HJ37" s="648"/>
      <c r="HK37" s="648"/>
      <c r="HL37" s="648"/>
      <c r="HM37" s="648"/>
      <c r="HN37" s="648"/>
      <c r="HO37" s="648"/>
      <c r="HP37" s="648"/>
      <c r="HQ37" s="648"/>
      <c r="HR37" s="648"/>
      <c r="HS37" s="648"/>
      <c r="HT37" s="648"/>
      <c r="HU37" s="648"/>
      <c r="HV37" s="648"/>
      <c r="HW37" s="648"/>
      <c r="HX37" s="648"/>
      <c r="HY37" s="648"/>
      <c r="HZ37" s="648"/>
      <c r="IA37" s="648"/>
      <c r="IB37" s="648"/>
      <c r="IC37" s="648"/>
      <c r="ID37" s="648"/>
      <c r="IE37" s="648"/>
      <c r="IF37" s="648"/>
      <c r="IG37" s="648"/>
      <c r="IH37" s="648"/>
      <c r="II37" s="648"/>
      <c r="IJ37" s="648"/>
      <c r="IK37" s="648"/>
      <c r="IL37" s="648"/>
      <c r="IM37" s="648"/>
      <c r="IN37" s="648"/>
    </row>
    <row r="38" spans="1:248" s="649" customFormat="1" ht="22.5">
      <c r="A38" s="636" t="s">
        <v>424</v>
      </c>
      <c r="B38" s="636"/>
      <c r="C38" s="636">
        <v>2012</v>
      </c>
      <c r="D38" s="641" t="s">
        <v>732</v>
      </c>
      <c r="E38" s="641" t="s">
        <v>825</v>
      </c>
      <c r="F38" s="642" t="s">
        <v>22</v>
      </c>
      <c r="G38" s="642" t="s">
        <v>11</v>
      </c>
      <c r="H38" s="643" t="s">
        <v>1233</v>
      </c>
      <c r="I38" s="641" t="s">
        <v>831</v>
      </c>
      <c r="J38" s="641" t="s">
        <v>181</v>
      </c>
      <c r="K38" s="644" t="s">
        <v>140</v>
      </c>
      <c r="L38" s="645">
        <v>2.5000000000000001E-2</v>
      </c>
      <c r="M38" s="855">
        <v>0</v>
      </c>
      <c r="N38" s="636"/>
      <c r="O38" s="646" t="s">
        <v>228</v>
      </c>
      <c r="P38" s="647" t="s">
        <v>137</v>
      </c>
      <c r="Q38" s="647">
        <v>0</v>
      </c>
      <c r="R38" s="647"/>
      <c r="S38" s="773"/>
      <c r="T38" s="647"/>
      <c r="U38" s="650" t="str">
        <f>IF(ISBLANK(T38),"",T38/P38)</f>
        <v/>
      </c>
      <c r="V38" s="648"/>
      <c r="W38" s="648"/>
      <c r="X38" s="648"/>
      <c r="Y38" s="648"/>
      <c r="Z38" s="648"/>
      <c r="AA38" s="648"/>
      <c r="AB38" s="648"/>
      <c r="AC38" s="648"/>
      <c r="AD38" s="648"/>
      <c r="AE38" s="648"/>
      <c r="AF38" s="648"/>
      <c r="AG38" s="648"/>
      <c r="AH38" s="648"/>
      <c r="AI38" s="648"/>
      <c r="AJ38" s="648"/>
      <c r="AK38" s="648"/>
      <c r="AL38" s="648"/>
      <c r="AM38" s="648"/>
      <c r="AN38" s="648"/>
      <c r="AO38" s="648"/>
      <c r="AP38" s="648"/>
      <c r="AQ38" s="648"/>
      <c r="AR38" s="648"/>
      <c r="AS38" s="648"/>
      <c r="AT38" s="648"/>
      <c r="AU38" s="648"/>
      <c r="AV38" s="648"/>
      <c r="AW38" s="648"/>
      <c r="AX38" s="648"/>
      <c r="AY38" s="648"/>
      <c r="AZ38" s="648"/>
      <c r="BA38" s="648"/>
      <c r="BB38" s="648"/>
      <c r="BC38" s="648"/>
      <c r="BD38" s="648"/>
      <c r="BE38" s="648"/>
      <c r="BF38" s="648"/>
      <c r="BG38" s="648"/>
      <c r="BH38" s="648"/>
      <c r="BI38" s="648"/>
      <c r="BJ38" s="648"/>
      <c r="BK38" s="648"/>
      <c r="BL38" s="648"/>
      <c r="BM38" s="648"/>
      <c r="BN38" s="648"/>
      <c r="BO38" s="648"/>
      <c r="BP38" s="648"/>
      <c r="BQ38" s="648"/>
      <c r="BR38" s="648"/>
      <c r="BS38" s="648"/>
      <c r="BT38" s="648"/>
      <c r="BU38" s="648"/>
      <c r="BV38" s="648"/>
      <c r="BW38" s="648"/>
      <c r="BX38" s="648"/>
      <c r="BY38" s="648"/>
      <c r="BZ38" s="648"/>
      <c r="CA38" s="648"/>
      <c r="CB38" s="648"/>
      <c r="CC38" s="648"/>
      <c r="CD38" s="648"/>
      <c r="CE38" s="648"/>
      <c r="CF38" s="648"/>
      <c r="CG38" s="648"/>
      <c r="CH38" s="648"/>
      <c r="CI38" s="648"/>
      <c r="CJ38" s="648"/>
      <c r="CK38" s="648"/>
      <c r="CL38" s="648"/>
      <c r="CM38" s="648"/>
      <c r="CN38" s="648"/>
      <c r="CO38" s="648"/>
      <c r="CP38" s="648"/>
      <c r="CQ38" s="648"/>
      <c r="CR38" s="648"/>
      <c r="CS38" s="648"/>
      <c r="CT38" s="648"/>
      <c r="CU38" s="648"/>
      <c r="CV38" s="648"/>
      <c r="CW38" s="648"/>
      <c r="CX38" s="648"/>
      <c r="CY38" s="648"/>
      <c r="CZ38" s="648"/>
      <c r="DA38" s="648"/>
      <c r="DB38" s="648"/>
      <c r="DC38" s="648"/>
      <c r="DD38" s="648"/>
      <c r="DE38" s="648"/>
      <c r="DF38" s="648"/>
      <c r="DG38" s="648"/>
      <c r="DH38" s="648"/>
      <c r="DI38" s="648"/>
      <c r="DJ38" s="648"/>
      <c r="DK38" s="648"/>
      <c r="DL38" s="648"/>
      <c r="DM38" s="648"/>
      <c r="DN38" s="648"/>
      <c r="DO38" s="648"/>
      <c r="DP38" s="648"/>
      <c r="DQ38" s="648"/>
      <c r="DR38" s="648"/>
      <c r="DS38" s="648"/>
      <c r="DT38" s="648"/>
      <c r="DU38" s="648"/>
      <c r="DV38" s="648"/>
      <c r="DW38" s="648"/>
      <c r="DX38" s="648"/>
      <c r="DY38" s="648"/>
      <c r="DZ38" s="648"/>
      <c r="EA38" s="648"/>
      <c r="EB38" s="648"/>
      <c r="EC38" s="648"/>
      <c r="ED38" s="648"/>
      <c r="EE38" s="648"/>
      <c r="EF38" s="648"/>
      <c r="EG38" s="648"/>
      <c r="EH38" s="648"/>
      <c r="EI38" s="648"/>
      <c r="EJ38" s="648"/>
      <c r="EK38" s="648"/>
      <c r="EL38" s="648"/>
      <c r="EM38" s="648"/>
      <c r="EN38" s="648"/>
      <c r="EO38" s="648"/>
      <c r="EP38" s="648"/>
      <c r="EQ38" s="648"/>
      <c r="ER38" s="648"/>
      <c r="ES38" s="648"/>
      <c r="ET38" s="648"/>
      <c r="EU38" s="648"/>
      <c r="EV38" s="648"/>
      <c r="EW38" s="648"/>
      <c r="EX38" s="648"/>
      <c r="EY38" s="648"/>
      <c r="EZ38" s="648"/>
      <c r="FA38" s="648"/>
      <c r="FB38" s="648"/>
      <c r="FC38" s="648"/>
      <c r="FD38" s="648"/>
      <c r="FE38" s="648"/>
      <c r="FF38" s="648"/>
      <c r="FG38" s="648"/>
      <c r="FH38" s="648"/>
      <c r="FI38" s="648"/>
      <c r="FJ38" s="648"/>
      <c r="FK38" s="648"/>
      <c r="FL38" s="648"/>
      <c r="FM38" s="648"/>
      <c r="FN38" s="648"/>
      <c r="FO38" s="648"/>
      <c r="FP38" s="648"/>
      <c r="FQ38" s="648"/>
      <c r="FR38" s="648"/>
      <c r="FS38" s="648"/>
      <c r="FT38" s="648"/>
      <c r="FU38" s="648"/>
      <c r="FV38" s="648"/>
      <c r="FW38" s="648"/>
      <c r="FX38" s="648"/>
      <c r="FY38" s="648"/>
      <c r="FZ38" s="648"/>
      <c r="GA38" s="648"/>
      <c r="GB38" s="648"/>
      <c r="GC38" s="648"/>
      <c r="GD38" s="648"/>
      <c r="GE38" s="648"/>
      <c r="GF38" s="648"/>
      <c r="GG38" s="648"/>
      <c r="GH38" s="648"/>
      <c r="GI38" s="648"/>
      <c r="GJ38" s="648"/>
      <c r="GK38" s="648"/>
      <c r="GL38" s="648"/>
      <c r="GM38" s="648"/>
      <c r="GN38" s="648"/>
      <c r="GO38" s="648"/>
      <c r="GP38" s="648"/>
      <c r="GQ38" s="648"/>
      <c r="GR38" s="648"/>
      <c r="GS38" s="648"/>
      <c r="GT38" s="648"/>
      <c r="GU38" s="648"/>
      <c r="GV38" s="648"/>
      <c r="GW38" s="648"/>
      <c r="GX38" s="648"/>
      <c r="GY38" s="648"/>
      <c r="GZ38" s="648"/>
      <c r="HA38" s="648"/>
      <c r="HB38" s="648"/>
      <c r="HC38" s="648"/>
      <c r="HD38" s="648"/>
      <c r="HE38" s="648"/>
      <c r="HF38" s="648"/>
      <c r="HG38" s="648"/>
      <c r="HH38" s="648"/>
      <c r="HI38" s="648"/>
      <c r="HJ38" s="648"/>
      <c r="HK38" s="648"/>
      <c r="HL38" s="648"/>
      <c r="HM38" s="648"/>
      <c r="HN38" s="648"/>
      <c r="HO38" s="648"/>
      <c r="HP38" s="648"/>
      <c r="HQ38" s="648"/>
      <c r="HR38" s="648"/>
      <c r="HS38" s="648"/>
      <c r="HT38" s="648"/>
      <c r="HU38" s="648"/>
      <c r="HV38" s="648"/>
      <c r="HW38" s="648"/>
      <c r="HX38" s="648"/>
      <c r="HY38" s="648"/>
      <c r="HZ38" s="648"/>
      <c r="IA38" s="648"/>
      <c r="IB38" s="648"/>
      <c r="IC38" s="648"/>
      <c r="ID38" s="648"/>
      <c r="IE38" s="648"/>
      <c r="IF38" s="648"/>
      <c r="IG38" s="648"/>
      <c r="IH38" s="648"/>
      <c r="II38" s="648"/>
      <c r="IJ38" s="648"/>
      <c r="IK38" s="648"/>
      <c r="IL38" s="648"/>
      <c r="IM38" s="648"/>
      <c r="IN38" s="648"/>
    </row>
    <row r="39" spans="1:248" s="649" customFormat="1" ht="22.5">
      <c r="A39" s="636" t="s">
        <v>424</v>
      </c>
      <c r="B39" s="636"/>
      <c r="C39" s="636">
        <v>2012</v>
      </c>
      <c r="D39" s="641" t="s">
        <v>732</v>
      </c>
      <c r="E39" s="641" t="s">
        <v>825</v>
      </c>
      <c r="F39" s="642" t="s">
        <v>22</v>
      </c>
      <c r="G39" s="642" t="s">
        <v>11</v>
      </c>
      <c r="H39" s="643" t="s">
        <v>1233</v>
      </c>
      <c r="I39" s="641" t="s">
        <v>831</v>
      </c>
      <c r="J39" s="641" t="s">
        <v>180</v>
      </c>
      <c r="K39" s="644" t="s">
        <v>1241</v>
      </c>
      <c r="L39" s="645">
        <v>2.5000000000000001E-2</v>
      </c>
      <c r="M39" s="855">
        <v>100</v>
      </c>
      <c r="N39" s="636"/>
      <c r="O39" s="776">
        <v>0.15</v>
      </c>
      <c r="P39" s="647" t="s">
        <v>137</v>
      </c>
      <c r="Q39" s="647">
        <v>625</v>
      </c>
      <c r="R39" s="647"/>
      <c r="S39" s="773">
        <f t="shared" si="0"/>
        <v>625</v>
      </c>
      <c r="T39" s="647"/>
      <c r="U39" s="650"/>
      <c r="V39" s="244"/>
      <c r="W39" s="648"/>
      <c r="X39" s="648"/>
      <c r="Y39" s="648"/>
      <c r="Z39" s="648"/>
      <c r="AA39" s="648"/>
      <c r="AB39" s="648"/>
      <c r="AC39" s="648"/>
      <c r="AD39" s="648"/>
      <c r="AE39" s="648"/>
      <c r="AF39" s="648"/>
      <c r="AG39" s="648"/>
      <c r="AH39" s="648"/>
      <c r="AI39" s="648"/>
      <c r="AJ39" s="648"/>
      <c r="AK39" s="648"/>
      <c r="AL39" s="648"/>
      <c r="AM39" s="648"/>
      <c r="AN39" s="648"/>
      <c r="AO39" s="648"/>
      <c r="AP39" s="648"/>
      <c r="AQ39" s="648"/>
      <c r="AR39" s="648"/>
      <c r="AS39" s="648"/>
      <c r="AT39" s="648"/>
      <c r="AU39" s="648"/>
      <c r="AV39" s="648"/>
      <c r="AW39" s="648"/>
      <c r="AX39" s="648"/>
      <c r="AY39" s="648"/>
      <c r="AZ39" s="648"/>
      <c r="BA39" s="648"/>
      <c r="BB39" s="648"/>
      <c r="BC39" s="648"/>
      <c r="BD39" s="648"/>
      <c r="BE39" s="648"/>
      <c r="BF39" s="648"/>
      <c r="BG39" s="648"/>
      <c r="BH39" s="648"/>
      <c r="BI39" s="648"/>
      <c r="BJ39" s="648"/>
      <c r="BK39" s="648"/>
      <c r="BL39" s="648"/>
      <c r="BM39" s="648"/>
      <c r="BN39" s="648"/>
      <c r="BO39" s="648"/>
      <c r="BP39" s="648"/>
      <c r="BQ39" s="648"/>
      <c r="BR39" s="648"/>
      <c r="BS39" s="648"/>
      <c r="BT39" s="648"/>
      <c r="BU39" s="648"/>
      <c r="BV39" s="648"/>
      <c r="BW39" s="648"/>
      <c r="BX39" s="648"/>
      <c r="BY39" s="648"/>
      <c r="BZ39" s="648"/>
      <c r="CA39" s="648"/>
      <c r="CB39" s="648"/>
      <c r="CC39" s="648"/>
      <c r="CD39" s="648"/>
      <c r="CE39" s="648"/>
      <c r="CF39" s="648"/>
      <c r="CG39" s="648"/>
      <c r="CH39" s="648"/>
      <c r="CI39" s="648"/>
      <c r="CJ39" s="648"/>
      <c r="CK39" s="648"/>
      <c r="CL39" s="648"/>
      <c r="CM39" s="648"/>
      <c r="CN39" s="648"/>
      <c r="CO39" s="648"/>
      <c r="CP39" s="648"/>
      <c r="CQ39" s="648"/>
      <c r="CR39" s="648"/>
      <c r="CS39" s="648"/>
      <c r="CT39" s="648"/>
      <c r="CU39" s="648"/>
      <c r="CV39" s="648"/>
      <c r="CW39" s="648"/>
      <c r="CX39" s="648"/>
      <c r="CY39" s="648"/>
      <c r="CZ39" s="648"/>
      <c r="DA39" s="648"/>
      <c r="DB39" s="648"/>
      <c r="DC39" s="648"/>
      <c r="DD39" s="648"/>
      <c r="DE39" s="648"/>
      <c r="DF39" s="648"/>
      <c r="DG39" s="648"/>
      <c r="DH39" s="648"/>
      <c r="DI39" s="648"/>
      <c r="DJ39" s="648"/>
      <c r="DK39" s="648"/>
      <c r="DL39" s="648"/>
      <c r="DM39" s="648"/>
      <c r="DN39" s="648"/>
      <c r="DO39" s="648"/>
      <c r="DP39" s="648"/>
      <c r="DQ39" s="648"/>
      <c r="DR39" s="648"/>
      <c r="DS39" s="648"/>
      <c r="DT39" s="648"/>
      <c r="DU39" s="648"/>
      <c r="DV39" s="648"/>
      <c r="DW39" s="648"/>
      <c r="DX39" s="648"/>
      <c r="DY39" s="648"/>
      <c r="DZ39" s="648"/>
      <c r="EA39" s="648"/>
      <c r="EB39" s="648"/>
      <c r="EC39" s="648"/>
      <c r="ED39" s="648"/>
      <c r="EE39" s="648"/>
      <c r="EF39" s="648"/>
      <c r="EG39" s="648"/>
      <c r="EH39" s="648"/>
      <c r="EI39" s="648"/>
      <c r="EJ39" s="648"/>
      <c r="EK39" s="648"/>
      <c r="EL39" s="648"/>
      <c r="EM39" s="648"/>
      <c r="EN39" s="648"/>
      <c r="EO39" s="648"/>
      <c r="EP39" s="648"/>
      <c r="EQ39" s="648"/>
      <c r="ER39" s="648"/>
      <c r="ES39" s="648"/>
      <c r="ET39" s="648"/>
      <c r="EU39" s="648"/>
      <c r="EV39" s="648"/>
      <c r="EW39" s="648"/>
      <c r="EX39" s="648"/>
      <c r="EY39" s="648"/>
      <c r="EZ39" s="648"/>
      <c r="FA39" s="648"/>
      <c r="FB39" s="648"/>
      <c r="FC39" s="648"/>
      <c r="FD39" s="648"/>
      <c r="FE39" s="648"/>
      <c r="FF39" s="648"/>
      <c r="FG39" s="648"/>
      <c r="FH39" s="648"/>
      <c r="FI39" s="648"/>
      <c r="FJ39" s="648"/>
      <c r="FK39" s="648"/>
      <c r="FL39" s="648"/>
      <c r="FM39" s="648"/>
      <c r="FN39" s="648"/>
      <c r="FO39" s="648"/>
      <c r="FP39" s="648"/>
      <c r="FQ39" s="648"/>
      <c r="FR39" s="648"/>
      <c r="FS39" s="648"/>
      <c r="FT39" s="648"/>
      <c r="FU39" s="648"/>
      <c r="FV39" s="648"/>
      <c r="FW39" s="648"/>
      <c r="FX39" s="648"/>
      <c r="FY39" s="648"/>
      <c r="FZ39" s="648"/>
      <c r="GA39" s="648"/>
      <c r="GB39" s="648"/>
      <c r="GC39" s="648"/>
      <c r="GD39" s="648"/>
      <c r="GE39" s="648"/>
      <c r="GF39" s="648"/>
      <c r="GG39" s="648"/>
      <c r="GH39" s="648"/>
      <c r="GI39" s="648"/>
      <c r="GJ39" s="648"/>
      <c r="GK39" s="648"/>
      <c r="GL39" s="648"/>
      <c r="GM39" s="648"/>
      <c r="GN39" s="648"/>
      <c r="GO39" s="648"/>
      <c r="GP39" s="648"/>
      <c r="GQ39" s="648"/>
      <c r="GR39" s="648"/>
      <c r="GS39" s="648"/>
      <c r="GT39" s="648"/>
      <c r="GU39" s="648"/>
      <c r="GV39" s="648"/>
      <c r="GW39" s="648"/>
      <c r="GX39" s="648"/>
      <c r="GY39" s="648"/>
      <c r="GZ39" s="648"/>
      <c r="HA39" s="648"/>
      <c r="HB39" s="648"/>
      <c r="HC39" s="648"/>
      <c r="HD39" s="648"/>
      <c r="HE39" s="648"/>
      <c r="HF39" s="648"/>
      <c r="HG39" s="648"/>
      <c r="HH39" s="648"/>
      <c r="HI39" s="648"/>
      <c r="HJ39" s="648"/>
      <c r="HK39" s="648"/>
      <c r="HL39" s="648"/>
      <c r="HM39" s="648"/>
      <c r="HN39" s="648"/>
      <c r="HO39" s="648"/>
      <c r="HP39" s="648"/>
      <c r="HQ39" s="648"/>
      <c r="HR39" s="648"/>
      <c r="HS39" s="648"/>
      <c r="HT39" s="648"/>
      <c r="HU39" s="648"/>
      <c r="HV39" s="648"/>
      <c r="HW39" s="648"/>
      <c r="HX39" s="648"/>
      <c r="HY39" s="648"/>
      <c r="HZ39" s="648"/>
      <c r="IA39" s="648"/>
      <c r="IB39" s="648"/>
      <c r="IC39" s="648"/>
      <c r="ID39" s="648"/>
      <c r="IE39" s="648"/>
      <c r="IF39" s="648"/>
      <c r="IG39" s="648"/>
      <c r="IH39" s="648"/>
      <c r="II39" s="648"/>
      <c r="IJ39" s="648"/>
      <c r="IK39" s="648"/>
      <c r="IL39" s="648"/>
      <c r="IM39" s="648"/>
      <c r="IN39" s="648"/>
    </row>
    <row r="40" spans="1:248" s="649" customFormat="1" ht="33.75">
      <c r="A40" s="636" t="s">
        <v>424</v>
      </c>
      <c r="B40" s="636"/>
      <c r="C40" s="636">
        <v>2012</v>
      </c>
      <c r="D40" s="641" t="s">
        <v>898</v>
      </c>
      <c r="E40" s="641" t="s">
        <v>576</v>
      </c>
      <c r="F40" s="642" t="s">
        <v>22</v>
      </c>
      <c r="G40" s="642" t="s">
        <v>11</v>
      </c>
      <c r="H40" s="642" t="s">
        <v>486</v>
      </c>
      <c r="I40" s="641" t="s">
        <v>829</v>
      </c>
      <c r="J40" s="641" t="s">
        <v>1234</v>
      </c>
      <c r="K40" s="644" t="s">
        <v>1238</v>
      </c>
      <c r="L40" s="645">
        <v>2.5000000000000001E-2</v>
      </c>
      <c r="M40" s="855" t="s">
        <v>140</v>
      </c>
      <c r="N40" s="636"/>
      <c r="O40" s="776">
        <v>0.21</v>
      </c>
      <c r="P40" s="647" t="s">
        <v>137</v>
      </c>
      <c r="Q40" s="647">
        <v>123</v>
      </c>
      <c r="R40" s="647"/>
      <c r="S40" s="773"/>
      <c r="T40" s="647"/>
      <c r="U40" s="650" t="str">
        <f>IF(ISBLANK(T40),"",T40/P40)</f>
        <v/>
      </c>
      <c r="V40" s="244"/>
      <c r="W40" s="648"/>
      <c r="X40" s="648"/>
      <c r="Y40" s="648"/>
      <c r="Z40" s="648"/>
      <c r="AA40" s="648"/>
      <c r="AB40" s="648"/>
      <c r="AC40" s="648"/>
      <c r="AD40" s="648"/>
      <c r="AE40" s="648"/>
      <c r="AF40" s="648"/>
      <c r="AG40" s="648"/>
      <c r="AH40" s="648"/>
      <c r="AI40" s="648"/>
      <c r="AJ40" s="648"/>
      <c r="AK40" s="648"/>
      <c r="AL40" s="648"/>
      <c r="AM40" s="648"/>
      <c r="AN40" s="648"/>
      <c r="AO40" s="648"/>
      <c r="AP40" s="648"/>
      <c r="AQ40" s="648"/>
      <c r="AR40" s="648"/>
      <c r="AS40" s="648"/>
      <c r="AT40" s="648"/>
      <c r="AU40" s="648"/>
      <c r="AV40" s="648"/>
      <c r="AW40" s="648"/>
      <c r="AX40" s="648"/>
      <c r="AY40" s="648"/>
      <c r="AZ40" s="648"/>
      <c r="BA40" s="648"/>
      <c r="BB40" s="648"/>
      <c r="BC40" s="648"/>
      <c r="BD40" s="648"/>
      <c r="BE40" s="648"/>
      <c r="BF40" s="648"/>
      <c r="BG40" s="648"/>
      <c r="BH40" s="648"/>
      <c r="BI40" s="648"/>
      <c r="BJ40" s="648"/>
      <c r="BK40" s="648"/>
      <c r="BL40" s="648"/>
      <c r="BM40" s="648"/>
      <c r="BN40" s="648"/>
      <c r="BO40" s="648"/>
      <c r="BP40" s="648"/>
      <c r="BQ40" s="648"/>
      <c r="BR40" s="648"/>
      <c r="BS40" s="648"/>
      <c r="BT40" s="648"/>
      <c r="BU40" s="648"/>
      <c r="BV40" s="648"/>
      <c r="BW40" s="648"/>
      <c r="BX40" s="648"/>
      <c r="BY40" s="648"/>
      <c r="BZ40" s="648"/>
      <c r="CA40" s="648"/>
      <c r="CB40" s="648"/>
      <c r="CC40" s="648"/>
      <c r="CD40" s="648"/>
      <c r="CE40" s="648"/>
      <c r="CF40" s="648"/>
      <c r="CG40" s="648"/>
      <c r="CH40" s="648"/>
      <c r="CI40" s="648"/>
      <c r="CJ40" s="648"/>
      <c r="CK40" s="648"/>
      <c r="CL40" s="648"/>
      <c r="CM40" s="648"/>
      <c r="CN40" s="648"/>
      <c r="CO40" s="648"/>
      <c r="CP40" s="648"/>
      <c r="CQ40" s="648"/>
      <c r="CR40" s="648"/>
      <c r="CS40" s="648"/>
      <c r="CT40" s="648"/>
      <c r="CU40" s="648"/>
      <c r="CV40" s="648"/>
      <c r="CW40" s="648"/>
      <c r="CX40" s="648"/>
      <c r="CY40" s="648"/>
      <c r="CZ40" s="648"/>
      <c r="DA40" s="648"/>
      <c r="DB40" s="648"/>
      <c r="DC40" s="648"/>
      <c r="DD40" s="648"/>
      <c r="DE40" s="648"/>
      <c r="DF40" s="648"/>
      <c r="DG40" s="648"/>
      <c r="DH40" s="648"/>
      <c r="DI40" s="648"/>
      <c r="DJ40" s="648"/>
      <c r="DK40" s="648"/>
      <c r="DL40" s="648"/>
      <c r="DM40" s="648"/>
      <c r="DN40" s="648"/>
      <c r="DO40" s="648"/>
      <c r="DP40" s="648"/>
      <c r="DQ40" s="648"/>
      <c r="DR40" s="648"/>
      <c r="DS40" s="648"/>
      <c r="DT40" s="648"/>
      <c r="DU40" s="648"/>
      <c r="DV40" s="648"/>
      <c r="DW40" s="648"/>
      <c r="DX40" s="648"/>
      <c r="DY40" s="648"/>
      <c r="DZ40" s="648"/>
      <c r="EA40" s="648"/>
      <c r="EB40" s="648"/>
      <c r="EC40" s="648"/>
      <c r="ED40" s="648"/>
      <c r="EE40" s="648"/>
      <c r="EF40" s="648"/>
      <c r="EG40" s="648"/>
      <c r="EH40" s="648"/>
      <c r="EI40" s="648"/>
      <c r="EJ40" s="648"/>
      <c r="EK40" s="648"/>
      <c r="EL40" s="648"/>
      <c r="EM40" s="648"/>
      <c r="EN40" s="648"/>
      <c r="EO40" s="648"/>
      <c r="EP40" s="648"/>
      <c r="EQ40" s="648"/>
      <c r="ER40" s="648"/>
      <c r="ES40" s="648"/>
      <c r="ET40" s="648"/>
      <c r="EU40" s="648"/>
      <c r="EV40" s="648"/>
      <c r="EW40" s="648"/>
      <c r="EX40" s="648"/>
      <c r="EY40" s="648"/>
      <c r="EZ40" s="648"/>
      <c r="FA40" s="648"/>
      <c r="FB40" s="648"/>
      <c r="FC40" s="648"/>
      <c r="FD40" s="648"/>
      <c r="FE40" s="648"/>
      <c r="FF40" s="648"/>
      <c r="FG40" s="648"/>
      <c r="FH40" s="648"/>
      <c r="FI40" s="648"/>
      <c r="FJ40" s="648"/>
      <c r="FK40" s="648"/>
      <c r="FL40" s="648"/>
      <c r="FM40" s="648"/>
      <c r="FN40" s="648"/>
      <c r="FO40" s="648"/>
      <c r="FP40" s="648"/>
      <c r="FQ40" s="648"/>
      <c r="FR40" s="648"/>
      <c r="FS40" s="648"/>
      <c r="FT40" s="648"/>
      <c r="FU40" s="648"/>
      <c r="FV40" s="648"/>
      <c r="FW40" s="648"/>
      <c r="FX40" s="648"/>
      <c r="FY40" s="648"/>
      <c r="FZ40" s="648"/>
      <c r="GA40" s="648"/>
      <c r="GB40" s="648"/>
      <c r="GC40" s="648"/>
      <c r="GD40" s="648"/>
      <c r="GE40" s="648"/>
      <c r="GF40" s="648"/>
      <c r="GG40" s="648"/>
      <c r="GH40" s="648"/>
      <c r="GI40" s="648"/>
      <c r="GJ40" s="648"/>
      <c r="GK40" s="648"/>
      <c r="GL40" s="648"/>
      <c r="GM40" s="648"/>
      <c r="GN40" s="648"/>
      <c r="GO40" s="648"/>
      <c r="GP40" s="648"/>
      <c r="GQ40" s="648"/>
      <c r="GR40" s="648"/>
      <c r="GS40" s="648"/>
      <c r="GT40" s="648"/>
      <c r="GU40" s="648"/>
      <c r="GV40" s="648"/>
      <c r="GW40" s="648"/>
      <c r="GX40" s="648"/>
      <c r="GY40" s="648"/>
      <c r="GZ40" s="648"/>
      <c r="HA40" s="648"/>
      <c r="HB40" s="648"/>
      <c r="HC40" s="648"/>
      <c r="HD40" s="648"/>
      <c r="HE40" s="648"/>
      <c r="HF40" s="648"/>
      <c r="HG40" s="648"/>
      <c r="HH40" s="648"/>
      <c r="HI40" s="648"/>
      <c r="HJ40" s="648"/>
      <c r="HK40" s="648"/>
      <c r="HL40" s="648"/>
      <c r="HM40" s="648"/>
      <c r="HN40" s="648"/>
      <c r="HO40" s="648"/>
      <c r="HP40" s="648"/>
      <c r="HQ40" s="648"/>
      <c r="HR40" s="648"/>
      <c r="HS40" s="648"/>
      <c r="HT40" s="648"/>
      <c r="HU40" s="648"/>
      <c r="HV40" s="648"/>
      <c r="HW40" s="648"/>
      <c r="HX40" s="648"/>
      <c r="HY40" s="648"/>
      <c r="HZ40" s="648"/>
      <c r="IA40" s="648"/>
      <c r="IB40" s="648"/>
      <c r="IC40" s="648"/>
      <c r="ID40" s="648"/>
      <c r="IE40" s="648"/>
      <c r="IF40" s="648"/>
      <c r="IG40" s="648"/>
      <c r="IH40" s="648"/>
      <c r="II40" s="648"/>
      <c r="IJ40" s="648"/>
      <c r="IK40" s="648"/>
      <c r="IL40" s="648"/>
      <c r="IM40" s="648"/>
      <c r="IN40" s="648"/>
    </row>
    <row r="41" spans="1:248" s="649" customFormat="1">
      <c r="A41" s="636" t="s">
        <v>424</v>
      </c>
      <c r="B41" s="636"/>
      <c r="C41" s="636">
        <v>2012</v>
      </c>
      <c r="D41" s="641" t="s">
        <v>898</v>
      </c>
      <c r="E41" s="641" t="s">
        <v>576</v>
      </c>
      <c r="F41" s="642" t="s">
        <v>22</v>
      </c>
      <c r="G41" s="642" t="s">
        <v>11</v>
      </c>
      <c r="H41" s="642" t="s">
        <v>486</v>
      </c>
      <c r="I41" s="641" t="s">
        <v>829</v>
      </c>
      <c r="J41" s="641" t="s">
        <v>182</v>
      </c>
      <c r="K41" s="644" t="s">
        <v>1237</v>
      </c>
      <c r="L41" s="645">
        <v>2.5000000000000001E-2</v>
      </c>
      <c r="M41" s="855" t="s">
        <v>140</v>
      </c>
      <c r="N41" s="636"/>
      <c r="O41" s="646" t="s">
        <v>228</v>
      </c>
      <c r="P41" s="647" t="s">
        <v>137</v>
      </c>
      <c r="Q41" s="647">
        <v>38</v>
      </c>
      <c r="R41" s="647"/>
      <c r="S41" s="773"/>
      <c r="T41" s="647"/>
      <c r="U41" s="633"/>
      <c r="V41" s="244"/>
      <c r="W41" s="648"/>
      <c r="X41" s="648"/>
      <c r="Y41" s="648"/>
      <c r="Z41" s="648"/>
      <c r="AA41" s="648"/>
      <c r="AB41" s="648"/>
      <c r="AC41" s="648"/>
      <c r="AD41" s="648"/>
      <c r="AE41" s="648"/>
      <c r="AF41" s="648"/>
      <c r="AG41" s="648"/>
      <c r="AH41" s="648"/>
      <c r="AI41" s="648"/>
      <c r="AJ41" s="648"/>
      <c r="AK41" s="648"/>
      <c r="AL41" s="648"/>
      <c r="AM41" s="648"/>
      <c r="AN41" s="648"/>
      <c r="AO41" s="648"/>
      <c r="AP41" s="648"/>
      <c r="AQ41" s="648"/>
      <c r="AR41" s="648"/>
      <c r="AS41" s="648"/>
      <c r="AT41" s="648"/>
      <c r="AU41" s="648"/>
      <c r="AV41" s="648"/>
      <c r="AW41" s="648"/>
      <c r="AX41" s="648"/>
      <c r="AY41" s="648"/>
      <c r="AZ41" s="648"/>
      <c r="BA41" s="648"/>
      <c r="BB41" s="648"/>
      <c r="BC41" s="648"/>
      <c r="BD41" s="648"/>
      <c r="BE41" s="648"/>
      <c r="BF41" s="648"/>
      <c r="BG41" s="648"/>
      <c r="BH41" s="648"/>
      <c r="BI41" s="648"/>
      <c r="BJ41" s="648"/>
      <c r="BK41" s="648"/>
      <c r="BL41" s="648"/>
      <c r="BM41" s="648"/>
      <c r="BN41" s="648"/>
      <c r="BO41" s="648"/>
      <c r="BP41" s="648"/>
      <c r="BQ41" s="648"/>
      <c r="BR41" s="648"/>
      <c r="BS41" s="648"/>
      <c r="BT41" s="648"/>
      <c r="BU41" s="648"/>
      <c r="BV41" s="648"/>
      <c r="BW41" s="648"/>
      <c r="BX41" s="648"/>
      <c r="BY41" s="648"/>
      <c r="BZ41" s="648"/>
      <c r="CA41" s="648"/>
      <c r="CB41" s="648"/>
      <c r="CC41" s="648"/>
      <c r="CD41" s="648"/>
      <c r="CE41" s="648"/>
      <c r="CF41" s="648"/>
      <c r="CG41" s="648"/>
      <c r="CH41" s="648"/>
      <c r="CI41" s="648"/>
      <c r="CJ41" s="648"/>
      <c r="CK41" s="648"/>
      <c r="CL41" s="648"/>
      <c r="CM41" s="648"/>
      <c r="CN41" s="648"/>
      <c r="CO41" s="648"/>
      <c r="CP41" s="648"/>
      <c r="CQ41" s="648"/>
      <c r="CR41" s="648"/>
      <c r="CS41" s="648"/>
      <c r="CT41" s="648"/>
      <c r="CU41" s="648"/>
      <c r="CV41" s="648"/>
      <c r="CW41" s="648"/>
      <c r="CX41" s="648"/>
      <c r="CY41" s="648"/>
      <c r="CZ41" s="648"/>
      <c r="DA41" s="648"/>
      <c r="DB41" s="648"/>
      <c r="DC41" s="648"/>
      <c r="DD41" s="648"/>
      <c r="DE41" s="648"/>
      <c r="DF41" s="648"/>
      <c r="DG41" s="648"/>
      <c r="DH41" s="648"/>
      <c r="DI41" s="648"/>
      <c r="DJ41" s="648"/>
      <c r="DK41" s="648"/>
      <c r="DL41" s="648"/>
      <c r="DM41" s="648"/>
      <c r="DN41" s="648"/>
      <c r="DO41" s="648"/>
      <c r="DP41" s="648"/>
      <c r="DQ41" s="648"/>
      <c r="DR41" s="648"/>
      <c r="DS41" s="648"/>
      <c r="DT41" s="648"/>
      <c r="DU41" s="648"/>
      <c r="DV41" s="648"/>
      <c r="DW41" s="648"/>
      <c r="DX41" s="648"/>
      <c r="DY41" s="648"/>
      <c r="DZ41" s="648"/>
      <c r="EA41" s="648"/>
      <c r="EB41" s="648"/>
      <c r="EC41" s="648"/>
      <c r="ED41" s="648"/>
      <c r="EE41" s="648"/>
      <c r="EF41" s="648"/>
      <c r="EG41" s="648"/>
      <c r="EH41" s="648"/>
      <c r="EI41" s="648"/>
      <c r="EJ41" s="648"/>
      <c r="EK41" s="648"/>
      <c r="EL41" s="648"/>
      <c r="EM41" s="648"/>
      <c r="EN41" s="648"/>
      <c r="EO41" s="648"/>
      <c r="EP41" s="648"/>
      <c r="EQ41" s="648"/>
      <c r="ER41" s="648"/>
      <c r="ES41" s="648"/>
      <c r="ET41" s="648"/>
      <c r="EU41" s="648"/>
      <c r="EV41" s="648"/>
      <c r="EW41" s="648"/>
      <c r="EX41" s="648"/>
      <c r="EY41" s="648"/>
      <c r="EZ41" s="648"/>
      <c r="FA41" s="648"/>
      <c r="FB41" s="648"/>
      <c r="FC41" s="648"/>
      <c r="FD41" s="648"/>
      <c r="FE41" s="648"/>
      <c r="FF41" s="648"/>
      <c r="FG41" s="648"/>
      <c r="FH41" s="648"/>
      <c r="FI41" s="648"/>
      <c r="FJ41" s="648"/>
      <c r="FK41" s="648"/>
      <c r="FL41" s="648"/>
      <c r="FM41" s="648"/>
      <c r="FN41" s="648"/>
      <c r="FO41" s="648"/>
      <c r="FP41" s="648"/>
      <c r="FQ41" s="648"/>
      <c r="FR41" s="648"/>
      <c r="FS41" s="648"/>
      <c r="FT41" s="648"/>
      <c r="FU41" s="648"/>
      <c r="FV41" s="648"/>
      <c r="FW41" s="648"/>
      <c r="FX41" s="648"/>
      <c r="FY41" s="648"/>
      <c r="FZ41" s="648"/>
      <c r="GA41" s="648"/>
      <c r="GB41" s="648"/>
      <c r="GC41" s="648"/>
      <c r="GD41" s="648"/>
      <c r="GE41" s="648"/>
      <c r="GF41" s="648"/>
      <c r="GG41" s="648"/>
      <c r="GH41" s="648"/>
      <c r="GI41" s="648"/>
      <c r="GJ41" s="648"/>
      <c r="GK41" s="648"/>
      <c r="GL41" s="648"/>
      <c r="GM41" s="648"/>
      <c r="GN41" s="648"/>
      <c r="GO41" s="648"/>
      <c r="GP41" s="648"/>
      <c r="GQ41" s="648"/>
      <c r="GR41" s="648"/>
      <c r="GS41" s="648"/>
      <c r="GT41" s="648"/>
      <c r="GU41" s="648"/>
      <c r="GV41" s="648"/>
      <c r="GW41" s="648"/>
      <c r="GX41" s="648"/>
      <c r="GY41" s="648"/>
      <c r="GZ41" s="648"/>
      <c r="HA41" s="648"/>
      <c r="HB41" s="648"/>
      <c r="HC41" s="648"/>
      <c r="HD41" s="648"/>
      <c r="HE41" s="648"/>
      <c r="HF41" s="648"/>
      <c r="HG41" s="648"/>
      <c r="HH41" s="648"/>
      <c r="HI41" s="648"/>
      <c r="HJ41" s="648"/>
      <c r="HK41" s="648"/>
      <c r="HL41" s="648"/>
      <c r="HM41" s="648"/>
      <c r="HN41" s="648"/>
      <c r="HO41" s="648"/>
      <c r="HP41" s="648"/>
      <c r="HQ41" s="648"/>
      <c r="HR41" s="648"/>
      <c r="HS41" s="648"/>
      <c r="HT41" s="648"/>
      <c r="HU41" s="648"/>
      <c r="HV41" s="648"/>
      <c r="HW41" s="648"/>
      <c r="HX41" s="648"/>
      <c r="HY41" s="648"/>
      <c r="HZ41" s="648"/>
      <c r="IA41" s="648"/>
      <c r="IB41" s="648"/>
      <c r="IC41" s="648"/>
      <c r="ID41" s="648"/>
      <c r="IE41" s="648"/>
      <c r="IF41" s="648"/>
      <c r="IG41" s="648"/>
      <c r="IH41" s="648"/>
      <c r="II41" s="648"/>
      <c r="IJ41" s="648"/>
      <c r="IK41" s="648"/>
      <c r="IL41" s="648"/>
      <c r="IM41" s="648"/>
      <c r="IN41" s="648"/>
    </row>
    <row r="42" spans="1:248" s="649" customFormat="1">
      <c r="A42" s="636" t="s">
        <v>424</v>
      </c>
      <c r="B42" s="636"/>
      <c r="C42" s="636">
        <v>2012</v>
      </c>
      <c r="D42" s="641" t="s">
        <v>898</v>
      </c>
      <c r="E42" s="641" t="s">
        <v>576</v>
      </c>
      <c r="F42" s="642" t="s">
        <v>22</v>
      </c>
      <c r="G42" s="642" t="s">
        <v>11</v>
      </c>
      <c r="H42" s="642" t="s">
        <v>486</v>
      </c>
      <c r="I42" s="641" t="s">
        <v>829</v>
      </c>
      <c r="J42" s="641" t="s">
        <v>181</v>
      </c>
      <c r="K42" s="644" t="s">
        <v>1237</v>
      </c>
      <c r="L42" s="645">
        <v>2.5000000000000001E-2</v>
      </c>
      <c r="M42" s="855" t="s">
        <v>140</v>
      </c>
      <c r="N42" s="636"/>
      <c r="O42" s="646" t="s">
        <v>228</v>
      </c>
      <c r="P42" s="647" t="s">
        <v>137</v>
      </c>
      <c r="Q42" s="647">
        <v>44</v>
      </c>
      <c r="R42" s="647"/>
      <c r="S42" s="773"/>
      <c r="T42" s="647"/>
      <c r="U42" s="633"/>
      <c r="V42" s="244"/>
      <c r="W42" s="648"/>
      <c r="X42" s="648"/>
      <c r="Y42" s="648"/>
      <c r="Z42" s="648"/>
      <c r="AA42" s="648"/>
      <c r="AB42" s="648"/>
      <c r="AC42" s="648"/>
      <c r="AD42" s="648"/>
      <c r="AE42" s="648"/>
      <c r="AF42" s="648"/>
      <c r="AG42" s="648"/>
      <c r="AH42" s="648"/>
      <c r="AI42" s="648"/>
      <c r="AJ42" s="648"/>
      <c r="AK42" s="648"/>
      <c r="AL42" s="648"/>
      <c r="AM42" s="648"/>
      <c r="AN42" s="648"/>
      <c r="AO42" s="648"/>
      <c r="AP42" s="648"/>
      <c r="AQ42" s="648"/>
      <c r="AR42" s="648"/>
      <c r="AS42" s="648"/>
      <c r="AT42" s="648"/>
      <c r="AU42" s="648"/>
      <c r="AV42" s="648"/>
      <c r="AW42" s="648"/>
      <c r="AX42" s="648"/>
      <c r="AY42" s="648"/>
      <c r="AZ42" s="648"/>
      <c r="BA42" s="648"/>
      <c r="BB42" s="648"/>
      <c r="BC42" s="648"/>
      <c r="BD42" s="648"/>
      <c r="BE42" s="648"/>
      <c r="BF42" s="648"/>
      <c r="BG42" s="648"/>
      <c r="BH42" s="648"/>
      <c r="BI42" s="648"/>
      <c r="BJ42" s="648"/>
      <c r="BK42" s="648"/>
      <c r="BL42" s="648"/>
      <c r="BM42" s="648"/>
      <c r="BN42" s="648"/>
      <c r="BO42" s="648"/>
      <c r="BP42" s="648"/>
      <c r="BQ42" s="648"/>
      <c r="BR42" s="648"/>
      <c r="BS42" s="648"/>
      <c r="BT42" s="648"/>
      <c r="BU42" s="648"/>
      <c r="BV42" s="648"/>
      <c r="BW42" s="648"/>
      <c r="BX42" s="648"/>
      <c r="BY42" s="648"/>
      <c r="BZ42" s="648"/>
      <c r="CA42" s="648"/>
      <c r="CB42" s="648"/>
      <c r="CC42" s="648"/>
      <c r="CD42" s="648"/>
      <c r="CE42" s="648"/>
      <c r="CF42" s="648"/>
      <c r="CG42" s="648"/>
      <c r="CH42" s="648"/>
      <c r="CI42" s="648"/>
      <c r="CJ42" s="648"/>
      <c r="CK42" s="648"/>
      <c r="CL42" s="648"/>
      <c r="CM42" s="648"/>
      <c r="CN42" s="648"/>
      <c r="CO42" s="648"/>
      <c r="CP42" s="648"/>
      <c r="CQ42" s="648"/>
      <c r="CR42" s="648"/>
      <c r="CS42" s="648"/>
      <c r="CT42" s="648"/>
      <c r="CU42" s="648"/>
      <c r="CV42" s="648"/>
      <c r="CW42" s="648"/>
      <c r="CX42" s="648"/>
      <c r="CY42" s="648"/>
      <c r="CZ42" s="648"/>
      <c r="DA42" s="648"/>
      <c r="DB42" s="648"/>
      <c r="DC42" s="648"/>
      <c r="DD42" s="648"/>
      <c r="DE42" s="648"/>
      <c r="DF42" s="648"/>
      <c r="DG42" s="648"/>
      <c r="DH42" s="648"/>
      <c r="DI42" s="648"/>
      <c r="DJ42" s="648"/>
      <c r="DK42" s="648"/>
      <c r="DL42" s="648"/>
      <c r="DM42" s="648"/>
      <c r="DN42" s="648"/>
      <c r="DO42" s="648"/>
      <c r="DP42" s="648"/>
      <c r="DQ42" s="648"/>
      <c r="DR42" s="648"/>
      <c r="DS42" s="648"/>
      <c r="DT42" s="648"/>
      <c r="DU42" s="648"/>
      <c r="DV42" s="648"/>
      <c r="DW42" s="648"/>
      <c r="DX42" s="648"/>
      <c r="DY42" s="648"/>
      <c r="DZ42" s="648"/>
      <c r="EA42" s="648"/>
      <c r="EB42" s="648"/>
      <c r="EC42" s="648"/>
      <c r="ED42" s="648"/>
      <c r="EE42" s="648"/>
      <c r="EF42" s="648"/>
      <c r="EG42" s="648"/>
      <c r="EH42" s="648"/>
      <c r="EI42" s="648"/>
      <c r="EJ42" s="648"/>
      <c r="EK42" s="648"/>
      <c r="EL42" s="648"/>
      <c r="EM42" s="648"/>
      <c r="EN42" s="648"/>
      <c r="EO42" s="648"/>
      <c r="EP42" s="648"/>
      <c r="EQ42" s="648"/>
      <c r="ER42" s="648"/>
      <c r="ES42" s="648"/>
      <c r="ET42" s="648"/>
      <c r="EU42" s="648"/>
      <c r="EV42" s="648"/>
      <c r="EW42" s="648"/>
      <c r="EX42" s="648"/>
      <c r="EY42" s="648"/>
      <c r="EZ42" s="648"/>
      <c r="FA42" s="648"/>
      <c r="FB42" s="648"/>
      <c r="FC42" s="648"/>
      <c r="FD42" s="648"/>
      <c r="FE42" s="648"/>
      <c r="FF42" s="648"/>
      <c r="FG42" s="648"/>
      <c r="FH42" s="648"/>
      <c r="FI42" s="648"/>
      <c r="FJ42" s="648"/>
      <c r="FK42" s="648"/>
      <c r="FL42" s="648"/>
      <c r="FM42" s="648"/>
      <c r="FN42" s="648"/>
      <c r="FO42" s="648"/>
      <c r="FP42" s="648"/>
      <c r="FQ42" s="648"/>
      <c r="FR42" s="648"/>
      <c r="FS42" s="648"/>
      <c r="FT42" s="648"/>
      <c r="FU42" s="648"/>
      <c r="FV42" s="648"/>
      <c r="FW42" s="648"/>
      <c r="FX42" s="648"/>
      <c r="FY42" s="648"/>
      <c r="FZ42" s="648"/>
      <c r="GA42" s="648"/>
      <c r="GB42" s="648"/>
      <c r="GC42" s="648"/>
      <c r="GD42" s="648"/>
      <c r="GE42" s="648"/>
      <c r="GF42" s="648"/>
      <c r="GG42" s="648"/>
      <c r="GH42" s="648"/>
      <c r="GI42" s="648"/>
      <c r="GJ42" s="648"/>
      <c r="GK42" s="648"/>
      <c r="GL42" s="648"/>
      <c r="GM42" s="648"/>
      <c r="GN42" s="648"/>
      <c r="GO42" s="648"/>
      <c r="GP42" s="648"/>
      <c r="GQ42" s="648"/>
      <c r="GR42" s="648"/>
      <c r="GS42" s="648"/>
      <c r="GT42" s="648"/>
      <c r="GU42" s="648"/>
      <c r="GV42" s="648"/>
      <c r="GW42" s="648"/>
      <c r="GX42" s="648"/>
      <c r="GY42" s="648"/>
      <c r="GZ42" s="648"/>
      <c r="HA42" s="648"/>
      <c r="HB42" s="648"/>
      <c r="HC42" s="648"/>
      <c r="HD42" s="648"/>
      <c r="HE42" s="648"/>
      <c r="HF42" s="648"/>
      <c r="HG42" s="648"/>
      <c r="HH42" s="648"/>
      <c r="HI42" s="648"/>
      <c r="HJ42" s="648"/>
      <c r="HK42" s="648"/>
      <c r="HL42" s="648"/>
      <c r="HM42" s="648"/>
      <c r="HN42" s="648"/>
      <c r="HO42" s="648"/>
      <c r="HP42" s="648"/>
      <c r="HQ42" s="648"/>
      <c r="HR42" s="648"/>
      <c r="HS42" s="648"/>
      <c r="HT42" s="648"/>
      <c r="HU42" s="648"/>
      <c r="HV42" s="648"/>
      <c r="HW42" s="648"/>
      <c r="HX42" s="648"/>
      <c r="HY42" s="648"/>
      <c r="HZ42" s="648"/>
      <c r="IA42" s="648"/>
      <c r="IB42" s="648"/>
      <c r="IC42" s="648"/>
      <c r="ID42" s="648"/>
      <c r="IE42" s="648"/>
      <c r="IF42" s="648"/>
      <c r="IG42" s="648"/>
      <c r="IH42" s="648"/>
      <c r="II42" s="648"/>
      <c r="IJ42" s="648"/>
      <c r="IK42" s="648"/>
      <c r="IL42" s="648"/>
      <c r="IM42" s="648"/>
      <c r="IN42" s="648"/>
    </row>
    <row r="43" spans="1:248" s="649" customFormat="1" ht="33.75">
      <c r="A43" s="636" t="s">
        <v>424</v>
      </c>
      <c r="B43" s="636"/>
      <c r="C43" s="636">
        <v>2012</v>
      </c>
      <c r="D43" s="641" t="s">
        <v>898</v>
      </c>
      <c r="E43" s="641" t="s">
        <v>576</v>
      </c>
      <c r="F43" s="642" t="s">
        <v>22</v>
      </c>
      <c r="G43" s="642" t="s">
        <v>11</v>
      </c>
      <c r="H43" s="642" t="s">
        <v>486</v>
      </c>
      <c r="I43" s="641" t="s">
        <v>829</v>
      </c>
      <c r="J43" s="641" t="s">
        <v>180</v>
      </c>
      <c r="K43" s="644" t="s">
        <v>1238</v>
      </c>
      <c r="L43" s="645">
        <v>2.5000000000000001E-2</v>
      </c>
      <c r="M43" s="855" t="s">
        <v>140</v>
      </c>
      <c r="N43" s="636"/>
      <c r="O43" s="776">
        <v>0.15</v>
      </c>
      <c r="P43" s="647" t="s">
        <v>137</v>
      </c>
      <c r="Q43" s="647">
        <v>123</v>
      </c>
      <c r="R43" s="647"/>
      <c r="S43" s="773"/>
      <c r="T43" s="647"/>
      <c r="U43" s="650" t="str">
        <f>IF(ISBLANK(T43),"",T43/P43)</f>
        <v/>
      </c>
      <c r="V43" s="244"/>
      <c r="W43" s="648"/>
      <c r="X43" s="648"/>
      <c r="Y43" s="648"/>
      <c r="Z43" s="648"/>
      <c r="AA43" s="648"/>
      <c r="AB43" s="648"/>
      <c r="AC43" s="648"/>
      <c r="AD43" s="648"/>
      <c r="AE43" s="648"/>
      <c r="AF43" s="648"/>
      <c r="AG43" s="648"/>
      <c r="AH43" s="648"/>
      <c r="AI43" s="648"/>
      <c r="AJ43" s="648"/>
      <c r="AK43" s="648"/>
      <c r="AL43" s="648"/>
      <c r="AM43" s="648"/>
      <c r="AN43" s="648"/>
      <c r="AO43" s="648"/>
      <c r="AP43" s="648"/>
      <c r="AQ43" s="648"/>
      <c r="AR43" s="648"/>
      <c r="AS43" s="648"/>
      <c r="AT43" s="648"/>
      <c r="AU43" s="648"/>
      <c r="AV43" s="648"/>
      <c r="AW43" s="648"/>
      <c r="AX43" s="648"/>
      <c r="AY43" s="648"/>
      <c r="AZ43" s="648"/>
      <c r="BA43" s="648"/>
      <c r="BB43" s="648"/>
      <c r="BC43" s="648"/>
      <c r="BD43" s="648"/>
      <c r="BE43" s="648"/>
      <c r="BF43" s="648"/>
      <c r="BG43" s="648"/>
      <c r="BH43" s="648"/>
      <c r="BI43" s="648"/>
      <c r="BJ43" s="648"/>
      <c r="BK43" s="648"/>
      <c r="BL43" s="648"/>
      <c r="BM43" s="648"/>
      <c r="BN43" s="648"/>
      <c r="BO43" s="648"/>
      <c r="BP43" s="648"/>
      <c r="BQ43" s="648"/>
      <c r="BR43" s="648"/>
      <c r="BS43" s="648"/>
      <c r="BT43" s="648"/>
      <c r="BU43" s="648"/>
      <c r="BV43" s="648"/>
      <c r="BW43" s="648"/>
      <c r="BX43" s="648"/>
      <c r="BY43" s="648"/>
      <c r="BZ43" s="648"/>
      <c r="CA43" s="648"/>
      <c r="CB43" s="648"/>
      <c r="CC43" s="648"/>
      <c r="CD43" s="648"/>
      <c r="CE43" s="648"/>
      <c r="CF43" s="648"/>
      <c r="CG43" s="648"/>
      <c r="CH43" s="648"/>
      <c r="CI43" s="648"/>
      <c r="CJ43" s="648"/>
      <c r="CK43" s="648"/>
      <c r="CL43" s="648"/>
      <c r="CM43" s="648"/>
      <c r="CN43" s="648"/>
      <c r="CO43" s="648"/>
      <c r="CP43" s="648"/>
      <c r="CQ43" s="648"/>
      <c r="CR43" s="648"/>
      <c r="CS43" s="648"/>
      <c r="CT43" s="648"/>
      <c r="CU43" s="648"/>
      <c r="CV43" s="648"/>
      <c r="CW43" s="648"/>
      <c r="CX43" s="648"/>
      <c r="CY43" s="648"/>
      <c r="CZ43" s="648"/>
      <c r="DA43" s="648"/>
      <c r="DB43" s="648"/>
      <c r="DC43" s="648"/>
      <c r="DD43" s="648"/>
      <c r="DE43" s="648"/>
      <c r="DF43" s="648"/>
      <c r="DG43" s="648"/>
      <c r="DH43" s="648"/>
      <c r="DI43" s="648"/>
      <c r="DJ43" s="648"/>
      <c r="DK43" s="648"/>
      <c r="DL43" s="648"/>
      <c r="DM43" s="648"/>
      <c r="DN43" s="648"/>
      <c r="DO43" s="648"/>
      <c r="DP43" s="648"/>
      <c r="DQ43" s="648"/>
      <c r="DR43" s="648"/>
      <c r="DS43" s="648"/>
      <c r="DT43" s="648"/>
      <c r="DU43" s="648"/>
      <c r="DV43" s="648"/>
      <c r="DW43" s="648"/>
      <c r="DX43" s="648"/>
      <c r="DY43" s="648"/>
      <c r="DZ43" s="648"/>
      <c r="EA43" s="648"/>
      <c r="EB43" s="648"/>
      <c r="EC43" s="648"/>
      <c r="ED43" s="648"/>
      <c r="EE43" s="648"/>
      <c r="EF43" s="648"/>
      <c r="EG43" s="648"/>
      <c r="EH43" s="648"/>
      <c r="EI43" s="648"/>
      <c r="EJ43" s="648"/>
      <c r="EK43" s="648"/>
      <c r="EL43" s="648"/>
      <c r="EM43" s="648"/>
      <c r="EN43" s="648"/>
      <c r="EO43" s="648"/>
      <c r="EP43" s="648"/>
      <c r="EQ43" s="648"/>
      <c r="ER43" s="648"/>
      <c r="ES43" s="648"/>
      <c r="ET43" s="648"/>
      <c r="EU43" s="648"/>
      <c r="EV43" s="648"/>
      <c r="EW43" s="648"/>
      <c r="EX43" s="648"/>
      <c r="EY43" s="648"/>
      <c r="EZ43" s="648"/>
      <c r="FA43" s="648"/>
      <c r="FB43" s="648"/>
      <c r="FC43" s="648"/>
      <c r="FD43" s="648"/>
      <c r="FE43" s="648"/>
      <c r="FF43" s="648"/>
      <c r="FG43" s="648"/>
      <c r="FH43" s="648"/>
      <c r="FI43" s="648"/>
      <c r="FJ43" s="648"/>
      <c r="FK43" s="648"/>
      <c r="FL43" s="648"/>
      <c r="FM43" s="648"/>
      <c r="FN43" s="648"/>
      <c r="FO43" s="648"/>
      <c r="FP43" s="648"/>
      <c r="FQ43" s="648"/>
      <c r="FR43" s="648"/>
      <c r="FS43" s="648"/>
      <c r="FT43" s="648"/>
      <c r="FU43" s="648"/>
      <c r="FV43" s="648"/>
      <c r="FW43" s="648"/>
      <c r="FX43" s="648"/>
      <c r="FY43" s="648"/>
      <c r="FZ43" s="648"/>
      <c r="GA43" s="648"/>
      <c r="GB43" s="648"/>
      <c r="GC43" s="648"/>
      <c r="GD43" s="648"/>
      <c r="GE43" s="648"/>
      <c r="GF43" s="648"/>
      <c r="GG43" s="648"/>
      <c r="GH43" s="648"/>
      <c r="GI43" s="648"/>
      <c r="GJ43" s="648"/>
      <c r="GK43" s="648"/>
      <c r="GL43" s="648"/>
      <c r="GM43" s="648"/>
      <c r="GN43" s="648"/>
      <c r="GO43" s="648"/>
      <c r="GP43" s="648"/>
      <c r="GQ43" s="648"/>
      <c r="GR43" s="648"/>
      <c r="GS43" s="648"/>
      <c r="GT43" s="648"/>
      <c r="GU43" s="648"/>
      <c r="GV43" s="648"/>
      <c r="GW43" s="648"/>
      <c r="GX43" s="648"/>
      <c r="GY43" s="648"/>
      <c r="GZ43" s="648"/>
      <c r="HA43" s="648"/>
      <c r="HB43" s="648"/>
      <c r="HC43" s="648"/>
      <c r="HD43" s="648"/>
      <c r="HE43" s="648"/>
      <c r="HF43" s="648"/>
      <c r="HG43" s="648"/>
      <c r="HH43" s="648"/>
      <c r="HI43" s="648"/>
      <c r="HJ43" s="648"/>
      <c r="HK43" s="648"/>
      <c r="HL43" s="648"/>
      <c r="HM43" s="648"/>
      <c r="HN43" s="648"/>
      <c r="HO43" s="648"/>
      <c r="HP43" s="648"/>
      <c r="HQ43" s="648"/>
      <c r="HR43" s="648"/>
      <c r="HS43" s="648"/>
      <c r="HT43" s="648"/>
      <c r="HU43" s="648"/>
      <c r="HV43" s="648"/>
      <c r="HW43" s="648"/>
      <c r="HX43" s="648"/>
      <c r="HY43" s="648"/>
      <c r="HZ43" s="648"/>
      <c r="IA43" s="648"/>
      <c r="IB43" s="648"/>
      <c r="IC43" s="648"/>
      <c r="ID43" s="648"/>
      <c r="IE43" s="648"/>
      <c r="IF43" s="648"/>
      <c r="IG43" s="648"/>
      <c r="IH43" s="648"/>
      <c r="II43" s="648"/>
      <c r="IJ43" s="648"/>
      <c r="IK43" s="648"/>
      <c r="IL43" s="648"/>
      <c r="IM43" s="648"/>
      <c r="IN43" s="648"/>
    </row>
    <row r="44" spans="1:248" s="649" customFormat="1" ht="33.75">
      <c r="A44" s="636" t="s">
        <v>424</v>
      </c>
      <c r="B44" s="636"/>
      <c r="C44" s="636">
        <v>2012</v>
      </c>
      <c r="D44" s="641" t="s">
        <v>136</v>
      </c>
      <c r="E44" s="641" t="s">
        <v>825</v>
      </c>
      <c r="F44" s="642" t="s">
        <v>22</v>
      </c>
      <c r="G44" s="642" t="s">
        <v>11</v>
      </c>
      <c r="H44" s="642" t="s">
        <v>486</v>
      </c>
      <c r="I44" s="653">
        <v>22</v>
      </c>
      <c r="J44" s="641" t="s">
        <v>1234</v>
      </c>
      <c r="K44" s="644" t="s">
        <v>1238</v>
      </c>
      <c r="L44" s="645">
        <v>2.5000000000000001E-2</v>
      </c>
      <c r="M44" s="855">
        <v>300</v>
      </c>
      <c r="N44" s="636"/>
      <c r="O44" s="776">
        <v>7.0000000000000007E-2</v>
      </c>
      <c r="P44" s="647" t="s">
        <v>137</v>
      </c>
      <c r="Q44" s="647">
        <v>66</v>
      </c>
      <c r="R44" s="647"/>
      <c r="S44" s="773">
        <f t="shared" si="0"/>
        <v>22</v>
      </c>
      <c r="T44" s="647"/>
      <c r="U44" s="650" t="str">
        <f>IF(ISBLANK(T44),"",T44/P44)</f>
        <v/>
      </c>
      <c r="V44" s="244"/>
      <c r="W44" s="648"/>
      <c r="X44" s="648"/>
      <c r="Y44" s="648"/>
      <c r="Z44" s="648"/>
      <c r="AA44" s="648"/>
      <c r="AB44" s="648"/>
      <c r="AC44" s="648"/>
      <c r="AD44" s="648"/>
      <c r="AE44" s="648"/>
      <c r="AF44" s="648"/>
      <c r="AG44" s="648"/>
      <c r="AH44" s="648"/>
      <c r="AI44" s="648"/>
      <c r="AJ44" s="648"/>
      <c r="AK44" s="648"/>
      <c r="AL44" s="648"/>
      <c r="AM44" s="648"/>
      <c r="AN44" s="648"/>
      <c r="AO44" s="648"/>
      <c r="AP44" s="648"/>
      <c r="AQ44" s="648"/>
      <c r="AR44" s="648"/>
      <c r="AS44" s="648"/>
      <c r="AT44" s="648"/>
      <c r="AU44" s="648"/>
      <c r="AV44" s="648"/>
      <c r="AW44" s="648"/>
      <c r="AX44" s="648"/>
      <c r="AY44" s="648"/>
      <c r="AZ44" s="648"/>
      <c r="BA44" s="648"/>
      <c r="BB44" s="648"/>
      <c r="BC44" s="648"/>
      <c r="BD44" s="648"/>
      <c r="BE44" s="648"/>
      <c r="BF44" s="648"/>
      <c r="BG44" s="648"/>
      <c r="BH44" s="648"/>
      <c r="BI44" s="648"/>
      <c r="BJ44" s="648"/>
      <c r="BK44" s="648"/>
      <c r="BL44" s="648"/>
      <c r="BM44" s="648"/>
      <c r="BN44" s="648"/>
      <c r="BO44" s="648"/>
      <c r="BP44" s="648"/>
      <c r="BQ44" s="648"/>
      <c r="BR44" s="648"/>
      <c r="BS44" s="648"/>
      <c r="BT44" s="648"/>
      <c r="BU44" s="648"/>
      <c r="BV44" s="648"/>
      <c r="BW44" s="648"/>
      <c r="BX44" s="648"/>
      <c r="BY44" s="648"/>
      <c r="BZ44" s="648"/>
      <c r="CA44" s="648"/>
      <c r="CB44" s="648"/>
      <c r="CC44" s="648"/>
      <c r="CD44" s="648"/>
      <c r="CE44" s="648"/>
      <c r="CF44" s="648"/>
      <c r="CG44" s="648"/>
      <c r="CH44" s="648"/>
      <c r="CI44" s="648"/>
      <c r="CJ44" s="648"/>
      <c r="CK44" s="648"/>
      <c r="CL44" s="648"/>
      <c r="CM44" s="648"/>
      <c r="CN44" s="648"/>
      <c r="CO44" s="648"/>
      <c r="CP44" s="648"/>
      <c r="CQ44" s="648"/>
      <c r="CR44" s="648"/>
      <c r="CS44" s="648"/>
      <c r="CT44" s="648"/>
      <c r="CU44" s="648"/>
      <c r="CV44" s="648"/>
      <c r="CW44" s="648"/>
      <c r="CX44" s="648"/>
      <c r="CY44" s="648"/>
      <c r="CZ44" s="648"/>
      <c r="DA44" s="648"/>
      <c r="DB44" s="648"/>
      <c r="DC44" s="648"/>
      <c r="DD44" s="648"/>
      <c r="DE44" s="648"/>
      <c r="DF44" s="648"/>
      <c r="DG44" s="648"/>
      <c r="DH44" s="648"/>
      <c r="DI44" s="648"/>
      <c r="DJ44" s="648"/>
      <c r="DK44" s="648"/>
      <c r="DL44" s="648"/>
      <c r="DM44" s="648"/>
      <c r="DN44" s="648"/>
      <c r="DO44" s="648"/>
      <c r="DP44" s="648"/>
      <c r="DQ44" s="648"/>
      <c r="DR44" s="648"/>
      <c r="DS44" s="648"/>
      <c r="DT44" s="648"/>
      <c r="DU44" s="648"/>
      <c r="DV44" s="648"/>
      <c r="DW44" s="648"/>
      <c r="DX44" s="648"/>
      <c r="DY44" s="648"/>
      <c r="DZ44" s="648"/>
      <c r="EA44" s="648"/>
      <c r="EB44" s="648"/>
      <c r="EC44" s="648"/>
      <c r="ED44" s="648"/>
      <c r="EE44" s="648"/>
      <c r="EF44" s="648"/>
      <c r="EG44" s="648"/>
      <c r="EH44" s="648"/>
      <c r="EI44" s="648"/>
      <c r="EJ44" s="648"/>
      <c r="EK44" s="648"/>
      <c r="EL44" s="648"/>
      <c r="EM44" s="648"/>
      <c r="EN44" s="648"/>
      <c r="EO44" s="648"/>
      <c r="EP44" s="648"/>
      <c r="EQ44" s="648"/>
      <c r="ER44" s="648"/>
      <c r="ES44" s="648"/>
      <c r="ET44" s="648"/>
      <c r="EU44" s="648"/>
      <c r="EV44" s="648"/>
      <c r="EW44" s="648"/>
      <c r="EX44" s="648"/>
      <c r="EY44" s="648"/>
      <c r="EZ44" s="648"/>
      <c r="FA44" s="648"/>
      <c r="FB44" s="648"/>
      <c r="FC44" s="648"/>
      <c r="FD44" s="648"/>
      <c r="FE44" s="648"/>
      <c r="FF44" s="648"/>
      <c r="FG44" s="648"/>
      <c r="FH44" s="648"/>
      <c r="FI44" s="648"/>
      <c r="FJ44" s="648"/>
      <c r="FK44" s="648"/>
      <c r="FL44" s="648"/>
      <c r="FM44" s="648"/>
      <c r="FN44" s="648"/>
      <c r="FO44" s="648"/>
      <c r="FP44" s="648"/>
      <c r="FQ44" s="648"/>
      <c r="FR44" s="648"/>
      <c r="FS44" s="648"/>
      <c r="FT44" s="648"/>
      <c r="FU44" s="648"/>
      <c r="FV44" s="648"/>
      <c r="FW44" s="648"/>
      <c r="FX44" s="648"/>
      <c r="FY44" s="648"/>
      <c r="FZ44" s="648"/>
      <c r="GA44" s="648"/>
      <c r="GB44" s="648"/>
      <c r="GC44" s="648"/>
      <c r="GD44" s="648"/>
      <c r="GE44" s="648"/>
      <c r="GF44" s="648"/>
      <c r="GG44" s="648"/>
      <c r="GH44" s="648"/>
      <c r="GI44" s="648"/>
      <c r="GJ44" s="648"/>
      <c r="GK44" s="648"/>
      <c r="GL44" s="648"/>
      <c r="GM44" s="648"/>
      <c r="GN44" s="648"/>
      <c r="GO44" s="648"/>
      <c r="GP44" s="648"/>
      <c r="GQ44" s="648"/>
      <c r="GR44" s="648"/>
      <c r="GS44" s="648"/>
      <c r="GT44" s="648"/>
      <c r="GU44" s="648"/>
      <c r="GV44" s="648"/>
      <c r="GW44" s="648"/>
      <c r="GX44" s="648"/>
      <c r="GY44" s="648"/>
      <c r="GZ44" s="648"/>
      <c r="HA44" s="648"/>
      <c r="HB44" s="648"/>
      <c r="HC44" s="648"/>
      <c r="HD44" s="648"/>
      <c r="HE44" s="648"/>
      <c r="HF44" s="648"/>
      <c r="HG44" s="648"/>
      <c r="HH44" s="648"/>
      <c r="HI44" s="648"/>
      <c r="HJ44" s="648"/>
      <c r="HK44" s="648"/>
      <c r="HL44" s="648"/>
      <c r="HM44" s="648"/>
      <c r="HN44" s="648"/>
      <c r="HO44" s="648"/>
      <c r="HP44" s="648"/>
      <c r="HQ44" s="648"/>
      <c r="HR44" s="648"/>
      <c r="HS44" s="648"/>
      <c r="HT44" s="648"/>
      <c r="HU44" s="648"/>
      <c r="HV44" s="648"/>
      <c r="HW44" s="648"/>
      <c r="HX44" s="648"/>
      <c r="HY44" s="648"/>
      <c r="HZ44" s="648"/>
      <c r="IA44" s="648"/>
      <c r="IB44" s="648"/>
      <c r="IC44" s="648"/>
      <c r="ID44" s="648"/>
      <c r="IE44" s="648"/>
      <c r="IF44" s="648"/>
      <c r="IG44" s="648"/>
      <c r="IH44" s="648"/>
      <c r="II44" s="648"/>
      <c r="IJ44" s="648"/>
      <c r="IK44" s="648"/>
      <c r="IL44" s="648"/>
      <c r="IM44" s="648"/>
      <c r="IN44" s="648"/>
    </row>
    <row r="45" spans="1:248" s="649" customFormat="1">
      <c r="A45" s="636" t="s">
        <v>424</v>
      </c>
      <c r="B45" s="636"/>
      <c r="C45" s="636">
        <v>2012</v>
      </c>
      <c r="D45" s="641" t="s">
        <v>136</v>
      </c>
      <c r="E45" s="641" t="s">
        <v>825</v>
      </c>
      <c r="F45" s="642" t="s">
        <v>22</v>
      </c>
      <c r="G45" s="642" t="s">
        <v>11</v>
      </c>
      <c r="H45" s="642" t="s">
        <v>486</v>
      </c>
      <c r="I45" s="653">
        <v>22</v>
      </c>
      <c r="J45" s="641" t="s">
        <v>182</v>
      </c>
      <c r="K45" s="644" t="s">
        <v>1237</v>
      </c>
      <c r="L45" s="645">
        <v>2.5000000000000001E-2</v>
      </c>
      <c r="M45" s="855">
        <v>100</v>
      </c>
      <c r="N45" s="636"/>
      <c r="O45" s="646" t="s">
        <v>228</v>
      </c>
      <c r="P45" s="647" t="s">
        <v>137</v>
      </c>
      <c r="Q45" s="647">
        <v>58</v>
      </c>
      <c r="R45" s="647"/>
      <c r="S45" s="773">
        <f t="shared" si="0"/>
        <v>58</v>
      </c>
      <c r="T45" s="647"/>
      <c r="U45" s="650" t="str">
        <f>IF(ISBLANK(T45),"",T45/P45)</f>
        <v/>
      </c>
      <c r="V45" s="244"/>
      <c r="W45" s="648"/>
      <c r="X45" s="648"/>
      <c r="Y45" s="648"/>
      <c r="Z45" s="648"/>
      <c r="AA45" s="648"/>
      <c r="AB45" s="648"/>
      <c r="AC45" s="648"/>
      <c r="AD45" s="648"/>
      <c r="AE45" s="648"/>
      <c r="AF45" s="648"/>
      <c r="AG45" s="648"/>
      <c r="AH45" s="648"/>
      <c r="AI45" s="648"/>
      <c r="AJ45" s="648"/>
      <c r="AK45" s="648"/>
      <c r="AL45" s="648"/>
      <c r="AM45" s="648"/>
      <c r="AN45" s="648"/>
      <c r="AO45" s="648"/>
      <c r="AP45" s="648"/>
      <c r="AQ45" s="648"/>
      <c r="AR45" s="648"/>
      <c r="AS45" s="648"/>
      <c r="AT45" s="648"/>
      <c r="AU45" s="648"/>
      <c r="AV45" s="648"/>
      <c r="AW45" s="648"/>
      <c r="AX45" s="648"/>
      <c r="AY45" s="648"/>
      <c r="AZ45" s="648"/>
      <c r="BA45" s="648"/>
      <c r="BB45" s="648"/>
      <c r="BC45" s="648"/>
      <c r="BD45" s="648"/>
      <c r="BE45" s="648"/>
      <c r="BF45" s="648"/>
      <c r="BG45" s="648"/>
      <c r="BH45" s="648"/>
      <c r="BI45" s="648"/>
      <c r="BJ45" s="648"/>
      <c r="BK45" s="648"/>
      <c r="BL45" s="648"/>
      <c r="BM45" s="648"/>
      <c r="BN45" s="648"/>
      <c r="BO45" s="648"/>
      <c r="BP45" s="648"/>
      <c r="BQ45" s="648"/>
      <c r="BR45" s="648"/>
      <c r="BS45" s="648"/>
      <c r="BT45" s="648"/>
      <c r="BU45" s="648"/>
      <c r="BV45" s="648"/>
      <c r="BW45" s="648"/>
      <c r="BX45" s="648"/>
      <c r="BY45" s="648"/>
      <c r="BZ45" s="648"/>
      <c r="CA45" s="648"/>
      <c r="CB45" s="648"/>
      <c r="CC45" s="648"/>
      <c r="CD45" s="648"/>
      <c r="CE45" s="648"/>
      <c r="CF45" s="648"/>
      <c r="CG45" s="648"/>
      <c r="CH45" s="648"/>
      <c r="CI45" s="648"/>
      <c r="CJ45" s="648"/>
      <c r="CK45" s="648"/>
      <c r="CL45" s="648"/>
      <c r="CM45" s="648"/>
      <c r="CN45" s="648"/>
      <c r="CO45" s="648"/>
      <c r="CP45" s="648"/>
      <c r="CQ45" s="648"/>
      <c r="CR45" s="648"/>
      <c r="CS45" s="648"/>
      <c r="CT45" s="648"/>
      <c r="CU45" s="648"/>
      <c r="CV45" s="648"/>
      <c r="CW45" s="648"/>
      <c r="CX45" s="648"/>
      <c r="CY45" s="648"/>
      <c r="CZ45" s="648"/>
      <c r="DA45" s="648"/>
      <c r="DB45" s="648"/>
      <c r="DC45" s="648"/>
      <c r="DD45" s="648"/>
      <c r="DE45" s="648"/>
      <c r="DF45" s="648"/>
      <c r="DG45" s="648"/>
      <c r="DH45" s="648"/>
      <c r="DI45" s="648"/>
      <c r="DJ45" s="648"/>
      <c r="DK45" s="648"/>
      <c r="DL45" s="648"/>
      <c r="DM45" s="648"/>
      <c r="DN45" s="648"/>
      <c r="DO45" s="648"/>
      <c r="DP45" s="648"/>
      <c r="DQ45" s="648"/>
      <c r="DR45" s="648"/>
      <c r="DS45" s="648"/>
      <c r="DT45" s="648"/>
      <c r="DU45" s="648"/>
      <c r="DV45" s="648"/>
      <c r="DW45" s="648"/>
      <c r="DX45" s="648"/>
      <c r="DY45" s="648"/>
      <c r="DZ45" s="648"/>
      <c r="EA45" s="648"/>
      <c r="EB45" s="648"/>
      <c r="EC45" s="648"/>
      <c r="ED45" s="648"/>
      <c r="EE45" s="648"/>
      <c r="EF45" s="648"/>
      <c r="EG45" s="648"/>
      <c r="EH45" s="648"/>
      <c r="EI45" s="648"/>
      <c r="EJ45" s="648"/>
      <c r="EK45" s="648"/>
      <c r="EL45" s="648"/>
      <c r="EM45" s="648"/>
      <c r="EN45" s="648"/>
      <c r="EO45" s="648"/>
      <c r="EP45" s="648"/>
      <c r="EQ45" s="648"/>
      <c r="ER45" s="648"/>
      <c r="ES45" s="648"/>
      <c r="ET45" s="648"/>
      <c r="EU45" s="648"/>
      <c r="EV45" s="648"/>
      <c r="EW45" s="648"/>
      <c r="EX45" s="648"/>
      <c r="EY45" s="648"/>
      <c r="EZ45" s="648"/>
      <c r="FA45" s="648"/>
      <c r="FB45" s="648"/>
      <c r="FC45" s="648"/>
      <c r="FD45" s="648"/>
      <c r="FE45" s="648"/>
      <c r="FF45" s="648"/>
      <c r="FG45" s="648"/>
      <c r="FH45" s="648"/>
      <c r="FI45" s="648"/>
      <c r="FJ45" s="648"/>
      <c r="FK45" s="648"/>
      <c r="FL45" s="648"/>
      <c r="FM45" s="648"/>
      <c r="FN45" s="648"/>
      <c r="FO45" s="648"/>
      <c r="FP45" s="648"/>
      <c r="FQ45" s="648"/>
      <c r="FR45" s="648"/>
      <c r="FS45" s="648"/>
      <c r="FT45" s="648"/>
      <c r="FU45" s="648"/>
      <c r="FV45" s="648"/>
      <c r="FW45" s="648"/>
      <c r="FX45" s="648"/>
      <c r="FY45" s="648"/>
      <c r="FZ45" s="648"/>
      <c r="GA45" s="648"/>
      <c r="GB45" s="648"/>
      <c r="GC45" s="648"/>
      <c r="GD45" s="648"/>
      <c r="GE45" s="648"/>
      <c r="GF45" s="648"/>
      <c r="GG45" s="648"/>
      <c r="GH45" s="648"/>
      <c r="GI45" s="648"/>
      <c r="GJ45" s="648"/>
      <c r="GK45" s="648"/>
      <c r="GL45" s="648"/>
      <c r="GM45" s="648"/>
      <c r="GN45" s="648"/>
      <c r="GO45" s="648"/>
      <c r="GP45" s="648"/>
      <c r="GQ45" s="648"/>
      <c r="GR45" s="648"/>
      <c r="GS45" s="648"/>
      <c r="GT45" s="648"/>
      <c r="GU45" s="648"/>
      <c r="GV45" s="648"/>
      <c r="GW45" s="648"/>
      <c r="GX45" s="648"/>
      <c r="GY45" s="648"/>
      <c r="GZ45" s="648"/>
      <c r="HA45" s="648"/>
      <c r="HB45" s="648"/>
      <c r="HC45" s="648"/>
      <c r="HD45" s="648"/>
      <c r="HE45" s="648"/>
      <c r="HF45" s="648"/>
      <c r="HG45" s="648"/>
      <c r="HH45" s="648"/>
      <c r="HI45" s="648"/>
      <c r="HJ45" s="648"/>
      <c r="HK45" s="648"/>
      <c r="HL45" s="648"/>
      <c r="HM45" s="648"/>
      <c r="HN45" s="648"/>
      <c r="HO45" s="648"/>
      <c r="HP45" s="648"/>
      <c r="HQ45" s="648"/>
      <c r="HR45" s="648"/>
      <c r="HS45" s="648"/>
      <c r="HT45" s="648"/>
      <c r="HU45" s="648"/>
      <c r="HV45" s="648"/>
      <c r="HW45" s="648"/>
      <c r="HX45" s="648"/>
      <c r="HY45" s="648"/>
      <c r="HZ45" s="648"/>
      <c r="IA45" s="648"/>
      <c r="IB45" s="648"/>
      <c r="IC45" s="648"/>
      <c r="ID45" s="648"/>
      <c r="IE45" s="648"/>
      <c r="IF45" s="648"/>
      <c r="IG45" s="648"/>
      <c r="IH45" s="648"/>
      <c r="II45" s="648"/>
      <c r="IJ45" s="648"/>
      <c r="IK45" s="648"/>
      <c r="IL45" s="648"/>
      <c r="IM45" s="648"/>
      <c r="IN45" s="648"/>
    </row>
    <row r="46" spans="1:248" s="649" customFormat="1">
      <c r="A46" s="636" t="s">
        <v>424</v>
      </c>
      <c r="B46" s="636"/>
      <c r="C46" s="636">
        <v>2012</v>
      </c>
      <c r="D46" s="641" t="s">
        <v>136</v>
      </c>
      <c r="E46" s="641" t="s">
        <v>825</v>
      </c>
      <c r="F46" s="642" t="s">
        <v>22</v>
      </c>
      <c r="G46" s="642" t="s">
        <v>11</v>
      </c>
      <c r="H46" s="642" t="s">
        <v>486</v>
      </c>
      <c r="I46" s="653">
        <v>22</v>
      </c>
      <c r="J46" s="641" t="s">
        <v>181</v>
      </c>
      <c r="K46" s="644" t="s">
        <v>1237</v>
      </c>
      <c r="L46" s="645">
        <v>2.5000000000000001E-2</v>
      </c>
      <c r="M46" s="855">
        <v>100</v>
      </c>
      <c r="N46" s="636"/>
      <c r="O46" s="646" t="s">
        <v>228</v>
      </c>
      <c r="P46" s="647" t="s">
        <v>137</v>
      </c>
      <c r="Q46" s="647">
        <v>63</v>
      </c>
      <c r="R46" s="647"/>
      <c r="S46" s="773">
        <f t="shared" si="0"/>
        <v>63</v>
      </c>
      <c r="T46" s="647"/>
      <c r="U46" s="650" t="str">
        <f>IF(ISBLANK(T46),"",T46/P46)</f>
        <v/>
      </c>
      <c r="V46" s="648"/>
      <c r="W46" s="648"/>
      <c r="X46" s="648"/>
      <c r="Y46" s="648"/>
      <c r="Z46" s="648"/>
      <c r="AA46" s="648"/>
      <c r="AB46" s="648"/>
      <c r="AC46" s="648"/>
      <c r="AD46" s="648"/>
      <c r="AE46" s="648"/>
      <c r="AF46" s="648"/>
      <c r="AG46" s="648"/>
      <c r="AH46" s="648"/>
      <c r="AI46" s="648"/>
      <c r="AJ46" s="648"/>
      <c r="AK46" s="648"/>
      <c r="AL46" s="648"/>
      <c r="AM46" s="648"/>
      <c r="AN46" s="648"/>
      <c r="AO46" s="648"/>
      <c r="AP46" s="648"/>
      <c r="AQ46" s="648"/>
      <c r="AR46" s="648"/>
      <c r="AS46" s="648"/>
      <c r="AT46" s="648"/>
      <c r="AU46" s="648"/>
      <c r="AV46" s="648"/>
      <c r="AW46" s="648"/>
      <c r="AX46" s="648"/>
      <c r="AY46" s="648"/>
      <c r="AZ46" s="648"/>
      <c r="BA46" s="648"/>
      <c r="BB46" s="648"/>
      <c r="BC46" s="648"/>
      <c r="BD46" s="648"/>
      <c r="BE46" s="648"/>
      <c r="BF46" s="648"/>
      <c r="BG46" s="648"/>
      <c r="BH46" s="648"/>
      <c r="BI46" s="648"/>
      <c r="BJ46" s="648"/>
      <c r="BK46" s="648"/>
      <c r="BL46" s="648"/>
      <c r="BM46" s="648"/>
      <c r="BN46" s="648"/>
      <c r="BO46" s="648"/>
      <c r="BP46" s="648"/>
      <c r="BQ46" s="648"/>
      <c r="BR46" s="648"/>
      <c r="BS46" s="648"/>
      <c r="BT46" s="648"/>
      <c r="BU46" s="648"/>
      <c r="BV46" s="648"/>
      <c r="BW46" s="648"/>
      <c r="BX46" s="648"/>
      <c r="BY46" s="648"/>
      <c r="BZ46" s="648"/>
      <c r="CA46" s="648"/>
      <c r="CB46" s="648"/>
      <c r="CC46" s="648"/>
      <c r="CD46" s="648"/>
      <c r="CE46" s="648"/>
      <c r="CF46" s="648"/>
      <c r="CG46" s="648"/>
      <c r="CH46" s="648"/>
      <c r="CI46" s="648"/>
      <c r="CJ46" s="648"/>
      <c r="CK46" s="648"/>
      <c r="CL46" s="648"/>
      <c r="CM46" s="648"/>
      <c r="CN46" s="648"/>
      <c r="CO46" s="648"/>
      <c r="CP46" s="648"/>
      <c r="CQ46" s="648"/>
      <c r="CR46" s="648"/>
      <c r="CS46" s="648"/>
      <c r="CT46" s="648"/>
      <c r="CU46" s="648"/>
      <c r="CV46" s="648"/>
      <c r="CW46" s="648"/>
      <c r="CX46" s="648"/>
      <c r="CY46" s="648"/>
      <c r="CZ46" s="648"/>
      <c r="DA46" s="648"/>
      <c r="DB46" s="648"/>
      <c r="DC46" s="648"/>
      <c r="DD46" s="648"/>
      <c r="DE46" s="648"/>
      <c r="DF46" s="648"/>
      <c r="DG46" s="648"/>
      <c r="DH46" s="648"/>
      <c r="DI46" s="648"/>
      <c r="DJ46" s="648"/>
      <c r="DK46" s="648"/>
      <c r="DL46" s="648"/>
      <c r="DM46" s="648"/>
      <c r="DN46" s="648"/>
      <c r="DO46" s="648"/>
      <c r="DP46" s="648"/>
      <c r="DQ46" s="648"/>
      <c r="DR46" s="648"/>
      <c r="DS46" s="648"/>
      <c r="DT46" s="648"/>
      <c r="DU46" s="648"/>
      <c r="DV46" s="648"/>
      <c r="DW46" s="648"/>
      <c r="DX46" s="648"/>
      <c r="DY46" s="648"/>
      <c r="DZ46" s="648"/>
      <c r="EA46" s="648"/>
      <c r="EB46" s="648"/>
      <c r="EC46" s="648"/>
      <c r="ED46" s="648"/>
      <c r="EE46" s="648"/>
      <c r="EF46" s="648"/>
      <c r="EG46" s="648"/>
      <c r="EH46" s="648"/>
      <c r="EI46" s="648"/>
      <c r="EJ46" s="648"/>
      <c r="EK46" s="648"/>
      <c r="EL46" s="648"/>
      <c r="EM46" s="648"/>
      <c r="EN46" s="648"/>
      <c r="EO46" s="648"/>
      <c r="EP46" s="648"/>
      <c r="EQ46" s="648"/>
      <c r="ER46" s="648"/>
      <c r="ES46" s="648"/>
      <c r="ET46" s="648"/>
      <c r="EU46" s="648"/>
      <c r="EV46" s="648"/>
      <c r="EW46" s="648"/>
      <c r="EX46" s="648"/>
      <c r="EY46" s="648"/>
      <c r="EZ46" s="648"/>
      <c r="FA46" s="648"/>
      <c r="FB46" s="648"/>
      <c r="FC46" s="648"/>
      <c r="FD46" s="648"/>
      <c r="FE46" s="648"/>
      <c r="FF46" s="648"/>
      <c r="FG46" s="648"/>
      <c r="FH46" s="648"/>
      <c r="FI46" s="648"/>
      <c r="FJ46" s="648"/>
      <c r="FK46" s="648"/>
      <c r="FL46" s="648"/>
      <c r="FM46" s="648"/>
      <c r="FN46" s="648"/>
      <c r="FO46" s="648"/>
      <c r="FP46" s="648"/>
      <c r="FQ46" s="648"/>
      <c r="FR46" s="648"/>
      <c r="FS46" s="648"/>
      <c r="FT46" s="648"/>
      <c r="FU46" s="648"/>
      <c r="FV46" s="648"/>
      <c r="FW46" s="648"/>
      <c r="FX46" s="648"/>
      <c r="FY46" s="648"/>
      <c r="FZ46" s="648"/>
      <c r="GA46" s="648"/>
      <c r="GB46" s="648"/>
      <c r="GC46" s="648"/>
      <c r="GD46" s="648"/>
      <c r="GE46" s="648"/>
      <c r="GF46" s="648"/>
      <c r="GG46" s="648"/>
      <c r="GH46" s="648"/>
      <c r="GI46" s="648"/>
      <c r="GJ46" s="648"/>
      <c r="GK46" s="648"/>
      <c r="GL46" s="648"/>
      <c r="GM46" s="648"/>
      <c r="GN46" s="648"/>
      <c r="GO46" s="648"/>
      <c r="GP46" s="648"/>
      <c r="GQ46" s="648"/>
      <c r="GR46" s="648"/>
      <c r="GS46" s="648"/>
      <c r="GT46" s="648"/>
      <c r="GU46" s="648"/>
      <c r="GV46" s="648"/>
      <c r="GW46" s="648"/>
      <c r="GX46" s="648"/>
      <c r="GY46" s="648"/>
      <c r="GZ46" s="648"/>
      <c r="HA46" s="648"/>
      <c r="HB46" s="648"/>
      <c r="HC46" s="648"/>
      <c r="HD46" s="648"/>
      <c r="HE46" s="648"/>
      <c r="HF46" s="648"/>
      <c r="HG46" s="648"/>
      <c r="HH46" s="648"/>
      <c r="HI46" s="648"/>
      <c r="HJ46" s="648"/>
      <c r="HK46" s="648"/>
      <c r="HL46" s="648"/>
      <c r="HM46" s="648"/>
      <c r="HN46" s="648"/>
      <c r="HO46" s="648"/>
      <c r="HP46" s="648"/>
      <c r="HQ46" s="648"/>
      <c r="HR46" s="648"/>
      <c r="HS46" s="648"/>
      <c r="HT46" s="648"/>
      <c r="HU46" s="648"/>
      <c r="HV46" s="648"/>
      <c r="HW46" s="648"/>
      <c r="HX46" s="648"/>
      <c r="HY46" s="648"/>
      <c r="HZ46" s="648"/>
      <c r="IA46" s="648"/>
      <c r="IB46" s="648"/>
      <c r="IC46" s="648"/>
      <c r="ID46" s="648"/>
      <c r="IE46" s="648"/>
      <c r="IF46" s="648"/>
      <c r="IG46" s="648"/>
      <c r="IH46" s="648"/>
      <c r="II46" s="648"/>
      <c r="IJ46" s="648"/>
      <c r="IK46" s="648"/>
      <c r="IL46" s="648"/>
      <c r="IM46" s="648"/>
      <c r="IN46" s="648"/>
    </row>
    <row r="47" spans="1:248" s="649" customFormat="1" ht="33.75">
      <c r="A47" s="636" t="s">
        <v>424</v>
      </c>
      <c r="B47" s="636"/>
      <c r="C47" s="636">
        <v>2012</v>
      </c>
      <c r="D47" s="641" t="s">
        <v>136</v>
      </c>
      <c r="E47" s="641" t="s">
        <v>825</v>
      </c>
      <c r="F47" s="642" t="s">
        <v>22</v>
      </c>
      <c r="G47" s="642" t="s">
        <v>11</v>
      </c>
      <c r="H47" s="642" t="s">
        <v>486</v>
      </c>
      <c r="I47" s="653">
        <v>22</v>
      </c>
      <c r="J47" s="641" t="s">
        <v>180</v>
      </c>
      <c r="K47" s="644" t="s">
        <v>1238</v>
      </c>
      <c r="L47" s="645">
        <v>2.5000000000000001E-2</v>
      </c>
      <c r="M47" s="855">
        <v>300</v>
      </c>
      <c r="N47" s="636"/>
      <c r="O47" s="776">
        <v>0.12</v>
      </c>
      <c r="P47" s="647" t="s">
        <v>137</v>
      </c>
      <c r="Q47" s="647">
        <v>66</v>
      </c>
      <c r="R47" s="647"/>
      <c r="S47" s="773">
        <f t="shared" si="0"/>
        <v>22</v>
      </c>
      <c r="T47" s="647"/>
      <c r="U47" s="650" t="str">
        <f>IF(ISBLANK(T47),"",T47/P47)</f>
        <v/>
      </c>
      <c r="V47" s="648"/>
      <c r="W47" s="648"/>
      <c r="X47" s="648"/>
      <c r="Y47" s="648"/>
      <c r="Z47" s="648"/>
      <c r="AA47" s="648"/>
      <c r="AB47" s="648"/>
      <c r="AC47" s="648"/>
      <c r="AD47" s="648"/>
      <c r="AE47" s="648"/>
      <c r="AF47" s="648"/>
      <c r="AG47" s="648"/>
      <c r="AH47" s="648"/>
      <c r="AI47" s="648"/>
      <c r="AJ47" s="648"/>
      <c r="AK47" s="648"/>
      <c r="AL47" s="648"/>
      <c r="AM47" s="648"/>
      <c r="AN47" s="648"/>
      <c r="AO47" s="648"/>
      <c r="AP47" s="648"/>
      <c r="AQ47" s="648"/>
      <c r="AR47" s="648"/>
      <c r="AS47" s="648"/>
      <c r="AT47" s="648"/>
      <c r="AU47" s="648"/>
      <c r="AV47" s="648"/>
      <c r="AW47" s="648"/>
      <c r="AX47" s="648"/>
      <c r="AY47" s="648"/>
      <c r="AZ47" s="648"/>
      <c r="BA47" s="648"/>
      <c r="BB47" s="648"/>
      <c r="BC47" s="648"/>
      <c r="BD47" s="648"/>
      <c r="BE47" s="648"/>
      <c r="BF47" s="648"/>
      <c r="BG47" s="648"/>
      <c r="BH47" s="648"/>
      <c r="BI47" s="648"/>
      <c r="BJ47" s="648"/>
      <c r="BK47" s="648"/>
      <c r="BL47" s="648"/>
      <c r="BM47" s="648"/>
      <c r="BN47" s="648"/>
      <c r="BO47" s="648"/>
      <c r="BP47" s="648"/>
      <c r="BQ47" s="648"/>
      <c r="BR47" s="648"/>
      <c r="BS47" s="648"/>
      <c r="BT47" s="648"/>
      <c r="BU47" s="648"/>
      <c r="BV47" s="648"/>
      <c r="BW47" s="648"/>
      <c r="BX47" s="648"/>
      <c r="BY47" s="648"/>
      <c r="BZ47" s="648"/>
      <c r="CA47" s="648"/>
      <c r="CB47" s="648"/>
      <c r="CC47" s="648"/>
      <c r="CD47" s="648"/>
      <c r="CE47" s="648"/>
      <c r="CF47" s="648"/>
      <c r="CG47" s="648"/>
      <c r="CH47" s="648"/>
      <c r="CI47" s="648"/>
      <c r="CJ47" s="648"/>
      <c r="CK47" s="648"/>
      <c r="CL47" s="648"/>
      <c r="CM47" s="648"/>
      <c r="CN47" s="648"/>
      <c r="CO47" s="648"/>
      <c r="CP47" s="648"/>
      <c r="CQ47" s="648"/>
      <c r="CR47" s="648"/>
      <c r="CS47" s="648"/>
      <c r="CT47" s="648"/>
      <c r="CU47" s="648"/>
      <c r="CV47" s="648"/>
      <c r="CW47" s="648"/>
      <c r="CX47" s="648"/>
      <c r="CY47" s="648"/>
      <c r="CZ47" s="648"/>
      <c r="DA47" s="648"/>
      <c r="DB47" s="648"/>
      <c r="DC47" s="648"/>
      <c r="DD47" s="648"/>
      <c r="DE47" s="648"/>
      <c r="DF47" s="648"/>
      <c r="DG47" s="648"/>
      <c r="DH47" s="648"/>
      <c r="DI47" s="648"/>
      <c r="DJ47" s="648"/>
      <c r="DK47" s="648"/>
      <c r="DL47" s="648"/>
      <c r="DM47" s="648"/>
      <c r="DN47" s="648"/>
      <c r="DO47" s="648"/>
      <c r="DP47" s="648"/>
      <c r="DQ47" s="648"/>
      <c r="DR47" s="648"/>
      <c r="DS47" s="648"/>
      <c r="DT47" s="648"/>
      <c r="DU47" s="648"/>
      <c r="DV47" s="648"/>
      <c r="DW47" s="648"/>
      <c r="DX47" s="648"/>
      <c r="DY47" s="648"/>
      <c r="DZ47" s="648"/>
      <c r="EA47" s="648"/>
      <c r="EB47" s="648"/>
      <c r="EC47" s="648"/>
      <c r="ED47" s="648"/>
      <c r="EE47" s="648"/>
      <c r="EF47" s="648"/>
      <c r="EG47" s="648"/>
      <c r="EH47" s="648"/>
      <c r="EI47" s="648"/>
      <c r="EJ47" s="648"/>
      <c r="EK47" s="648"/>
      <c r="EL47" s="648"/>
      <c r="EM47" s="648"/>
      <c r="EN47" s="648"/>
      <c r="EO47" s="648"/>
      <c r="EP47" s="648"/>
      <c r="EQ47" s="648"/>
      <c r="ER47" s="648"/>
      <c r="ES47" s="648"/>
      <c r="ET47" s="648"/>
      <c r="EU47" s="648"/>
      <c r="EV47" s="648"/>
      <c r="EW47" s="648"/>
      <c r="EX47" s="648"/>
      <c r="EY47" s="648"/>
      <c r="EZ47" s="648"/>
      <c r="FA47" s="648"/>
      <c r="FB47" s="648"/>
      <c r="FC47" s="648"/>
      <c r="FD47" s="648"/>
      <c r="FE47" s="648"/>
      <c r="FF47" s="648"/>
      <c r="FG47" s="648"/>
      <c r="FH47" s="648"/>
      <c r="FI47" s="648"/>
      <c r="FJ47" s="648"/>
      <c r="FK47" s="648"/>
      <c r="FL47" s="648"/>
      <c r="FM47" s="648"/>
      <c r="FN47" s="648"/>
      <c r="FO47" s="648"/>
      <c r="FP47" s="648"/>
      <c r="FQ47" s="648"/>
      <c r="FR47" s="648"/>
      <c r="FS47" s="648"/>
      <c r="FT47" s="648"/>
      <c r="FU47" s="648"/>
      <c r="FV47" s="648"/>
      <c r="FW47" s="648"/>
      <c r="FX47" s="648"/>
      <c r="FY47" s="648"/>
      <c r="FZ47" s="648"/>
      <c r="GA47" s="648"/>
      <c r="GB47" s="648"/>
      <c r="GC47" s="648"/>
      <c r="GD47" s="648"/>
      <c r="GE47" s="648"/>
      <c r="GF47" s="648"/>
      <c r="GG47" s="648"/>
      <c r="GH47" s="648"/>
      <c r="GI47" s="648"/>
      <c r="GJ47" s="648"/>
      <c r="GK47" s="648"/>
      <c r="GL47" s="648"/>
      <c r="GM47" s="648"/>
      <c r="GN47" s="648"/>
      <c r="GO47" s="648"/>
      <c r="GP47" s="648"/>
      <c r="GQ47" s="648"/>
      <c r="GR47" s="648"/>
      <c r="GS47" s="648"/>
      <c r="GT47" s="648"/>
      <c r="GU47" s="648"/>
      <c r="GV47" s="648"/>
      <c r="GW47" s="648"/>
      <c r="GX47" s="648"/>
      <c r="GY47" s="648"/>
      <c r="GZ47" s="648"/>
      <c r="HA47" s="648"/>
      <c r="HB47" s="648"/>
      <c r="HC47" s="648"/>
      <c r="HD47" s="648"/>
      <c r="HE47" s="648"/>
      <c r="HF47" s="648"/>
      <c r="HG47" s="648"/>
      <c r="HH47" s="648"/>
      <c r="HI47" s="648"/>
      <c r="HJ47" s="648"/>
      <c r="HK47" s="648"/>
      <c r="HL47" s="648"/>
      <c r="HM47" s="648"/>
      <c r="HN47" s="648"/>
      <c r="HO47" s="648"/>
      <c r="HP47" s="648"/>
      <c r="HQ47" s="648"/>
      <c r="HR47" s="648"/>
      <c r="HS47" s="648"/>
      <c r="HT47" s="648"/>
      <c r="HU47" s="648"/>
      <c r="HV47" s="648"/>
      <c r="HW47" s="648"/>
      <c r="HX47" s="648"/>
      <c r="HY47" s="648"/>
      <c r="HZ47" s="648"/>
      <c r="IA47" s="648"/>
      <c r="IB47" s="648"/>
      <c r="IC47" s="648"/>
      <c r="ID47" s="648"/>
      <c r="IE47" s="648"/>
      <c r="IF47" s="648"/>
      <c r="IG47" s="648"/>
      <c r="IH47" s="648"/>
      <c r="II47" s="648"/>
      <c r="IJ47" s="648"/>
      <c r="IK47" s="648"/>
      <c r="IL47" s="648"/>
      <c r="IM47" s="648"/>
      <c r="IN47" s="648"/>
    </row>
    <row r="48" spans="1:248" s="649" customFormat="1" ht="22.5">
      <c r="A48" s="636" t="s">
        <v>424</v>
      </c>
      <c r="B48" s="636"/>
      <c r="C48" s="636">
        <v>2012</v>
      </c>
      <c r="D48" s="641" t="s">
        <v>833</v>
      </c>
      <c r="E48" s="641" t="s">
        <v>576</v>
      </c>
      <c r="F48" s="642" t="s">
        <v>22</v>
      </c>
      <c r="G48" s="642" t="s">
        <v>11</v>
      </c>
      <c r="H48" s="643" t="s">
        <v>1233</v>
      </c>
      <c r="I48" s="641" t="s">
        <v>824</v>
      </c>
      <c r="J48" s="641" t="s">
        <v>1234</v>
      </c>
      <c r="K48" s="644" t="s">
        <v>1235</v>
      </c>
      <c r="L48" s="645">
        <v>2.5000000000000001E-2</v>
      </c>
      <c r="M48" s="855">
        <v>2000</v>
      </c>
      <c r="N48" s="636"/>
      <c r="O48" s="776">
        <v>0.1</v>
      </c>
      <c r="P48" s="647" t="s">
        <v>137</v>
      </c>
      <c r="Q48" s="647">
        <v>1960</v>
      </c>
      <c r="R48" s="647"/>
      <c r="S48" s="773">
        <f t="shared" si="0"/>
        <v>98</v>
      </c>
      <c r="T48" s="647"/>
      <c r="U48" s="648"/>
      <c r="V48" s="648"/>
      <c r="W48" s="648"/>
      <c r="X48" s="648"/>
      <c r="Y48" s="648"/>
      <c r="Z48" s="648"/>
      <c r="AA48" s="648"/>
      <c r="AB48" s="648"/>
      <c r="AC48" s="648"/>
      <c r="AD48" s="648"/>
      <c r="AE48" s="648"/>
      <c r="AF48" s="648"/>
      <c r="AG48" s="648"/>
      <c r="AH48" s="648"/>
      <c r="AI48" s="648"/>
      <c r="AJ48" s="648"/>
      <c r="AK48" s="648"/>
      <c r="AL48" s="648"/>
      <c r="AM48" s="648"/>
      <c r="AN48" s="648"/>
      <c r="AO48" s="648"/>
      <c r="AP48" s="648"/>
      <c r="AQ48" s="648"/>
      <c r="AR48" s="648"/>
      <c r="AS48" s="648"/>
      <c r="AT48" s="648"/>
      <c r="AU48" s="648"/>
      <c r="AV48" s="648"/>
      <c r="AW48" s="648"/>
      <c r="AX48" s="648"/>
      <c r="AY48" s="648"/>
      <c r="AZ48" s="648"/>
      <c r="BA48" s="648"/>
      <c r="BB48" s="648"/>
      <c r="BC48" s="648"/>
      <c r="BD48" s="648"/>
      <c r="BE48" s="648"/>
      <c r="BF48" s="648"/>
      <c r="BG48" s="648"/>
      <c r="BH48" s="648"/>
      <c r="BI48" s="648"/>
      <c r="BJ48" s="648"/>
      <c r="BK48" s="648"/>
      <c r="BL48" s="648"/>
      <c r="BM48" s="648"/>
      <c r="BN48" s="648"/>
      <c r="BO48" s="648"/>
      <c r="BP48" s="648"/>
      <c r="BQ48" s="648"/>
      <c r="BR48" s="648"/>
      <c r="BS48" s="648"/>
      <c r="BT48" s="648"/>
      <c r="BU48" s="648"/>
      <c r="BV48" s="648"/>
      <c r="BW48" s="648"/>
      <c r="BX48" s="648"/>
      <c r="BY48" s="648"/>
      <c r="BZ48" s="648"/>
      <c r="CA48" s="648"/>
      <c r="CB48" s="648"/>
      <c r="CC48" s="648"/>
      <c r="CD48" s="648"/>
      <c r="CE48" s="648"/>
      <c r="CF48" s="648"/>
      <c r="CG48" s="648"/>
      <c r="CH48" s="648"/>
      <c r="CI48" s="648"/>
      <c r="CJ48" s="648"/>
      <c r="CK48" s="648"/>
      <c r="CL48" s="648"/>
      <c r="CM48" s="648"/>
      <c r="CN48" s="648"/>
      <c r="CO48" s="648"/>
      <c r="CP48" s="648"/>
      <c r="CQ48" s="648"/>
      <c r="CR48" s="648"/>
      <c r="CS48" s="648"/>
      <c r="CT48" s="648"/>
      <c r="CU48" s="648"/>
      <c r="CV48" s="648"/>
      <c r="CW48" s="648"/>
      <c r="CX48" s="648"/>
      <c r="CY48" s="648"/>
      <c r="CZ48" s="648"/>
      <c r="DA48" s="648"/>
      <c r="DB48" s="648"/>
      <c r="DC48" s="648"/>
      <c r="DD48" s="648"/>
      <c r="DE48" s="648"/>
      <c r="DF48" s="648"/>
      <c r="DG48" s="648"/>
      <c r="DH48" s="648"/>
      <c r="DI48" s="648"/>
      <c r="DJ48" s="648"/>
      <c r="DK48" s="648"/>
      <c r="DL48" s="648"/>
      <c r="DM48" s="648"/>
      <c r="DN48" s="648"/>
      <c r="DO48" s="648"/>
      <c r="DP48" s="648"/>
      <c r="DQ48" s="648"/>
      <c r="DR48" s="648"/>
      <c r="DS48" s="648"/>
      <c r="DT48" s="648"/>
      <c r="DU48" s="648"/>
      <c r="DV48" s="648"/>
      <c r="DW48" s="648"/>
      <c r="DX48" s="648"/>
      <c r="DY48" s="648"/>
      <c r="DZ48" s="648"/>
      <c r="EA48" s="648"/>
      <c r="EB48" s="648"/>
      <c r="EC48" s="648"/>
      <c r="ED48" s="648"/>
      <c r="EE48" s="648"/>
      <c r="EF48" s="648"/>
      <c r="EG48" s="648"/>
      <c r="EH48" s="648"/>
      <c r="EI48" s="648"/>
      <c r="EJ48" s="648"/>
      <c r="EK48" s="648"/>
      <c r="EL48" s="648"/>
      <c r="EM48" s="648"/>
      <c r="EN48" s="648"/>
      <c r="EO48" s="648"/>
      <c r="EP48" s="648"/>
      <c r="EQ48" s="648"/>
      <c r="ER48" s="648"/>
      <c r="ES48" s="648"/>
      <c r="ET48" s="648"/>
      <c r="EU48" s="648"/>
      <c r="EV48" s="648"/>
      <c r="EW48" s="648"/>
      <c r="EX48" s="648"/>
      <c r="EY48" s="648"/>
      <c r="EZ48" s="648"/>
      <c r="FA48" s="648"/>
      <c r="FB48" s="648"/>
      <c r="FC48" s="648"/>
      <c r="FD48" s="648"/>
      <c r="FE48" s="648"/>
      <c r="FF48" s="648"/>
      <c r="FG48" s="648"/>
      <c r="FH48" s="648"/>
      <c r="FI48" s="648"/>
      <c r="FJ48" s="648"/>
      <c r="FK48" s="648"/>
      <c r="FL48" s="648"/>
      <c r="FM48" s="648"/>
      <c r="FN48" s="648"/>
      <c r="FO48" s="648"/>
      <c r="FP48" s="648"/>
      <c r="FQ48" s="648"/>
      <c r="FR48" s="648"/>
      <c r="FS48" s="648"/>
      <c r="FT48" s="648"/>
      <c r="FU48" s="648"/>
      <c r="FV48" s="648"/>
      <c r="FW48" s="648"/>
      <c r="FX48" s="648"/>
      <c r="FY48" s="648"/>
      <c r="FZ48" s="648"/>
      <c r="GA48" s="648"/>
      <c r="GB48" s="648"/>
      <c r="GC48" s="648"/>
      <c r="GD48" s="648"/>
      <c r="GE48" s="648"/>
      <c r="GF48" s="648"/>
      <c r="GG48" s="648"/>
      <c r="GH48" s="648"/>
      <c r="GI48" s="648"/>
      <c r="GJ48" s="648"/>
      <c r="GK48" s="648"/>
      <c r="GL48" s="648"/>
      <c r="GM48" s="648"/>
      <c r="GN48" s="648"/>
      <c r="GO48" s="648"/>
      <c r="GP48" s="648"/>
      <c r="GQ48" s="648"/>
      <c r="GR48" s="648"/>
      <c r="GS48" s="648"/>
      <c r="GT48" s="648"/>
      <c r="GU48" s="648"/>
      <c r="GV48" s="648"/>
      <c r="GW48" s="648"/>
      <c r="GX48" s="648"/>
      <c r="GY48" s="648"/>
      <c r="GZ48" s="648"/>
      <c r="HA48" s="648"/>
      <c r="HB48" s="648"/>
      <c r="HC48" s="648"/>
      <c r="HD48" s="648"/>
      <c r="HE48" s="648"/>
      <c r="HF48" s="648"/>
      <c r="HG48" s="648"/>
      <c r="HH48" s="648"/>
      <c r="HI48" s="648"/>
      <c r="HJ48" s="648"/>
      <c r="HK48" s="648"/>
      <c r="HL48" s="648"/>
      <c r="HM48" s="648"/>
      <c r="HN48" s="648"/>
      <c r="HO48" s="648"/>
      <c r="HP48" s="648"/>
      <c r="HQ48" s="648"/>
      <c r="HR48" s="648"/>
      <c r="HS48" s="648"/>
      <c r="HT48" s="648"/>
      <c r="HU48" s="648"/>
      <c r="HV48" s="648"/>
      <c r="HW48" s="648"/>
      <c r="HX48" s="648"/>
      <c r="HY48" s="648"/>
      <c r="HZ48" s="648"/>
      <c r="IA48" s="648"/>
      <c r="IB48" s="648"/>
      <c r="IC48" s="648"/>
      <c r="ID48" s="648"/>
      <c r="IE48" s="648"/>
      <c r="IF48" s="648"/>
      <c r="IG48" s="648"/>
      <c r="IH48" s="648"/>
      <c r="II48" s="648"/>
      <c r="IJ48" s="648"/>
      <c r="IK48" s="648"/>
      <c r="IL48" s="648"/>
      <c r="IM48" s="648"/>
      <c r="IN48" s="648"/>
    </row>
    <row r="49" spans="1:248" s="649" customFormat="1" ht="22.5">
      <c r="A49" s="636" t="s">
        <v>424</v>
      </c>
      <c r="B49" s="636"/>
      <c r="C49" s="636">
        <v>2012</v>
      </c>
      <c r="D49" s="641" t="s">
        <v>833</v>
      </c>
      <c r="E49" s="641" t="s">
        <v>576</v>
      </c>
      <c r="F49" s="642" t="s">
        <v>22</v>
      </c>
      <c r="G49" s="642" t="s">
        <v>11</v>
      </c>
      <c r="H49" s="643" t="s">
        <v>1233</v>
      </c>
      <c r="I49" s="641" t="s">
        <v>824</v>
      </c>
      <c r="J49" s="641" t="s">
        <v>182</v>
      </c>
      <c r="K49" s="644" t="s">
        <v>1237</v>
      </c>
      <c r="L49" s="645">
        <v>2.5000000000000001E-2</v>
      </c>
      <c r="M49" s="855">
        <v>400</v>
      </c>
      <c r="N49" s="636"/>
      <c r="O49" s="646" t="s">
        <v>228</v>
      </c>
      <c r="P49" s="647" t="s">
        <v>137</v>
      </c>
      <c r="Q49" s="647">
        <v>369</v>
      </c>
      <c r="R49" s="647"/>
      <c r="S49" s="773">
        <f t="shared" si="0"/>
        <v>92.25</v>
      </c>
      <c r="T49" s="647"/>
      <c r="U49" s="648"/>
      <c r="V49" s="648"/>
      <c r="W49" s="648"/>
      <c r="X49" s="648"/>
      <c r="Y49" s="648"/>
      <c r="Z49" s="648"/>
      <c r="AA49" s="648"/>
      <c r="AB49" s="648"/>
      <c r="AC49" s="648"/>
      <c r="AD49" s="648"/>
      <c r="AE49" s="648"/>
      <c r="AF49" s="648"/>
      <c r="AG49" s="648"/>
      <c r="AH49" s="648"/>
      <c r="AI49" s="648"/>
      <c r="AJ49" s="648"/>
      <c r="AK49" s="648"/>
      <c r="AL49" s="648"/>
      <c r="AM49" s="648"/>
      <c r="AN49" s="648"/>
      <c r="AO49" s="648"/>
      <c r="AP49" s="648"/>
      <c r="AQ49" s="648"/>
      <c r="AR49" s="648"/>
      <c r="AS49" s="648"/>
      <c r="AT49" s="648"/>
      <c r="AU49" s="648"/>
      <c r="AV49" s="648"/>
      <c r="AW49" s="648"/>
      <c r="AX49" s="648"/>
      <c r="AY49" s="648"/>
      <c r="AZ49" s="648"/>
      <c r="BA49" s="648"/>
      <c r="BB49" s="648"/>
      <c r="BC49" s="648"/>
      <c r="BD49" s="648"/>
      <c r="BE49" s="648"/>
      <c r="BF49" s="648"/>
      <c r="BG49" s="648"/>
      <c r="BH49" s="648"/>
      <c r="BI49" s="648"/>
      <c r="BJ49" s="648"/>
      <c r="BK49" s="648"/>
      <c r="BL49" s="648"/>
      <c r="BM49" s="648"/>
      <c r="BN49" s="648"/>
      <c r="BO49" s="648"/>
      <c r="BP49" s="648"/>
      <c r="BQ49" s="648"/>
      <c r="BR49" s="648"/>
      <c r="BS49" s="648"/>
      <c r="BT49" s="648"/>
      <c r="BU49" s="648"/>
      <c r="BV49" s="648"/>
      <c r="BW49" s="648"/>
      <c r="BX49" s="648"/>
      <c r="BY49" s="648"/>
      <c r="BZ49" s="648"/>
      <c r="CA49" s="648"/>
      <c r="CB49" s="648"/>
      <c r="CC49" s="648"/>
      <c r="CD49" s="648"/>
      <c r="CE49" s="648"/>
      <c r="CF49" s="648"/>
      <c r="CG49" s="648"/>
      <c r="CH49" s="648"/>
      <c r="CI49" s="648"/>
      <c r="CJ49" s="648"/>
      <c r="CK49" s="648"/>
      <c r="CL49" s="648"/>
      <c r="CM49" s="648"/>
      <c r="CN49" s="648"/>
      <c r="CO49" s="648"/>
      <c r="CP49" s="648"/>
      <c r="CQ49" s="648"/>
      <c r="CR49" s="648"/>
      <c r="CS49" s="648"/>
      <c r="CT49" s="648"/>
      <c r="CU49" s="648"/>
      <c r="CV49" s="648"/>
      <c r="CW49" s="648"/>
      <c r="CX49" s="648"/>
      <c r="CY49" s="648"/>
      <c r="CZ49" s="648"/>
      <c r="DA49" s="648"/>
      <c r="DB49" s="648"/>
      <c r="DC49" s="648"/>
      <c r="DD49" s="648"/>
      <c r="DE49" s="648"/>
      <c r="DF49" s="648"/>
      <c r="DG49" s="648"/>
      <c r="DH49" s="648"/>
      <c r="DI49" s="648"/>
      <c r="DJ49" s="648"/>
      <c r="DK49" s="648"/>
      <c r="DL49" s="648"/>
      <c r="DM49" s="648"/>
      <c r="DN49" s="648"/>
      <c r="DO49" s="648"/>
      <c r="DP49" s="648"/>
      <c r="DQ49" s="648"/>
      <c r="DR49" s="648"/>
      <c r="DS49" s="648"/>
      <c r="DT49" s="648"/>
      <c r="DU49" s="648"/>
      <c r="DV49" s="648"/>
      <c r="DW49" s="648"/>
      <c r="DX49" s="648"/>
      <c r="DY49" s="648"/>
      <c r="DZ49" s="648"/>
      <c r="EA49" s="648"/>
      <c r="EB49" s="648"/>
      <c r="EC49" s="648"/>
      <c r="ED49" s="648"/>
      <c r="EE49" s="648"/>
      <c r="EF49" s="648"/>
      <c r="EG49" s="648"/>
      <c r="EH49" s="648"/>
      <c r="EI49" s="648"/>
      <c r="EJ49" s="648"/>
      <c r="EK49" s="648"/>
      <c r="EL49" s="648"/>
      <c r="EM49" s="648"/>
      <c r="EN49" s="648"/>
      <c r="EO49" s="648"/>
      <c r="EP49" s="648"/>
      <c r="EQ49" s="648"/>
      <c r="ER49" s="648"/>
      <c r="ES49" s="648"/>
      <c r="ET49" s="648"/>
      <c r="EU49" s="648"/>
      <c r="EV49" s="648"/>
      <c r="EW49" s="648"/>
      <c r="EX49" s="648"/>
      <c r="EY49" s="648"/>
      <c r="EZ49" s="648"/>
      <c r="FA49" s="648"/>
      <c r="FB49" s="648"/>
      <c r="FC49" s="648"/>
      <c r="FD49" s="648"/>
      <c r="FE49" s="648"/>
      <c r="FF49" s="648"/>
      <c r="FG49" s="648"/>
      <c r="FH49" s="648"/>
      <c r="FI49" s="648"/>
      <c r="FJ49" s="648"/>
      <c r="FK49" s="648"/>
      <c r="FL49" s="648"/>
      <c r="FM49" s="648"/>
      <c r="FN49" s="648"/>
      <c r="FO49" s="648"/>
      <c r="FP49" s="648"/>
      <c r="FQ49" s="648"/>
      <c r="FR49" s="648"/>
      <c r="FS49" s="648"/>
      <c r="FT49" s="648"/>
      <c r="FU49" s="648"/>
      <c r="FV49" s="648"/>
      <c r="FW49" s="648"/>
      <c r="FX49" s="648"/>
      <c r="FY49" s="648"/>
      <c r="FZ49" s="648"/>
      <c r="GA49" s="648"/>
      <c r="GB49" s="648"/>
      <c r="GC49" s="648"/>
      <c r="GD49" s="648"/>
      <c r="GE49" s="648"/>
      <c r="GF49" s="648"/>
      <c r="GG49" s="648"/>
      <c r="GH49" s="648"/>
      <c r="GI49" s="648"/>
      <c r="GJ49" s="648"/>
      <c r="GK49" s="648"/>
      <c r="GL49" s="648"/>
      <c r="GM49" s="648"/>
      <c r="GN49" s="648"/>
      <c r="GO49" s="648"/>
      <c r="GP49" s="648"/>
      <c r="GQ49" s="648"/>
      <c r="GR49" s="648"/>
      <c r="GS49" s="648"/>
      <c r="GT49" s="648"/>
      <c r="GU49" s="648"/>
      <c r="GV49" s="648"/>
      <c r="GW49" s="648"/>
      <c r="GX49" s="648"/>
      <c r="GY49" s="648"/>
      <c r="GZ49" s="648"/>
      <c r="HA49" s="648"/>
      <c r="HB49" s="648"/>
      <c r="HC49" s="648"/>
      <c r="HD49" s="648"/>
      <c r="HE49" s="648"/>
      <c r="HF49" s="648"/>
      <c r="HG49" s="648"/>
      <c r="HH49" s="648"/>
      <c r="HI49" s="648"/>
      <c r="HJ49" s="648"/>
      <c r="HK49" s="648"/>
      <c r="HL49" s="648"/>
      <c r="HM49" s="648"/>
      <c r="HN49" s="648"/>
      <c r="HO49" s="648"/>
      <c r="HP49" s="648"/>
      <c r="HQ49" s="648"/>
      <c r="HR49" s="648"/>
      <c r="HS49" s="648"/>
      <c r="HT49" s="648"/>
      <c r="HU49" s="648"/>
      <c r="HV49" s="648"/>
      <c r="HW49" s="648"/>
      <c r="HX49" s="648"/>
      <c r="HY49" s="648"/>
      <c r="HZ49" s="648"/>
      <c r="IA49" s="648"/>
      <c r="IB49" s="648"/>
      <c r="IC49" s="648"/>
      <c r="ID49" s="648"/>
      <c r="IE49" s="648"/>
      <c r="IF49" s="648"/>
      <c r="IG49" s="648"/>
      <c r="IH49" s="648"/>
      <c r="II49" s="648"/>
      <c r="IJ49" s="648"/>
      <c r="IK49" s="648"/>
      <c r="IL49" s="648"/>
      <c r="IM49" s="648"/>
      <c r="IN49" s="648"/>
    </row>
    <row r="50" spans="1:248" s="649" customFormat="1" ht="22.5">
      <c r="A50" s="636" t="s">
        <v>424</v>
      </c>
      <c r="B50" s="636"/>
      <c r="C50" s="636">
        <v>2012</v>
      </c>
      <c r="D50" s="641" t="s">
        <v>833</v>
      </c>
      <c r="E50" s="641" t="s">
        <v>576</v>
      </c>
      <c r="F50" s="642" t="s">
        <v>22</v>
      </c>
      <c r="G50" s="642" t="s">
        <v>11</v>
      </c>
      <c r="H50" s="643" t="s">
        <v>1233</v>
      </c>
      <c r="I50" s="641" t="s">
        <v>824</v>
      </c>
      <c r="J50" s="641" t="s">
        <v>181</v>
      </c>
      <c r="K50" s="644" t="s">
        <v>1237</v>
      </c>
      <c r="L50" s="645">
        <v>2.5000000000000001E-2</v>
      </c>
      <c r="M50" s="855">
        <v>400</v>
      </c>
      <c r="N50" s="636"/>
      <c r="O50" s="646" t="s">
        <v>228</v>
      </c>
      <c r="P50" s="647" t="s">
        <v>137</v>
      </c>
      <c r="Q50" s="647">
        <v>280</v>
      </c>
      <c r="R50" s="647"/>
      <c r="S50" s="773">
        <f t="shared" si="0"/>
        <v>70</v>
      </c>
      <c r="T50" s="647"/>
      <c r="U50" s="633"/>
      <c r="V50" s="648"/>
      <c r="W50" s="648"/>
      <c r="X50" s="648"/>
      <c r="Y50" s="648"/>
      <c r="Z50" s="648"/>
      <c r="AA50" s="648"/>
      <c r="AB50" s="648"/>
      <c r="AC50" s="648"/>
      <c r="AD50" s="648"/>
      <c r="AE50" s="648"/>
      <c r="AF50" s="648"/>
      <c r="AG50" s="648"/>
      <c r="AH50" s="648"/>
      <c r="AI50" s="648"/>
      <c r="AJ50" s="648"/>
      <c r="AK50" s="648"/>
      <c r="AL50" s="648"/>
      <c r="AM50" s="648"/>
      <c r="AN50" s="648"/>
      <c r="AO50" s="648"/>
      <c r="AP50" s="648"/>
      <c r="AQ50" s="648"/>
      <c r="AR50" s="648"/>
      <c r="AS50" s="648"/>
      <c r="AT50" s="648"/>
      <c r="AU50" s="648"/>
      <c r="AV50" s="648"/>
      <c r="AW50" s="648"/>
      <c r="AX50" s="648"/>
      <c r="AY50" s="648"/>
      <c r="AZ50" s="648"/>
      <c r="BA50" s="648"/>
      <c r="BB50" s="648"/>
      <c r="BC50" s="648"/>
      <c r="BD50" s="648"/>
      <c r="BE50" s="648"/>
      <c r="BF50" s="648"/>
      <c r="BG50" s="648"/>
      <c r="BH50" s="648"/>
      <c r="BI50" s="648"/>
      <c r="BJ50" s="648"/>
      <c r="BK50" s="648"/>
      <c r="BL50" s="648"/>
      <c r="BM50" s="648"/>
      <c r="BN50" s="648"/>
      <c r="BO50" s="648"/>
      <c r="BP50" s="648"/>
      <c r="BQ50" s="648"/>
      <c r="BR50" s="648"/>
      <c r="BS50" s="648"/>
      <c r="BT50" s="648"/>
      <c r="BU50" s="648"/>
      <c r="BV50" s="648"/>
      <c r="BW50" s="648"/>
      <c r="BX50" s="648"/>
      <c r="BY50" s="648"/>
      <c r="BZ50" s="648"/>
      <c r="CA50" s="648"/>
      <c r="CB50" s="648"/>
      <c r="CC50" s="648"/>
      <c r="CD50" s="648"/>
      <c r="CE50" s="648"/>
      <c r="CF50" s="648"/>
      <c r="CG50" s="648"/>
      <c r="CH50" s="648"/>
      <c r="CI50" s="648"/>
      <c r="CJ50" s="648"/>
      <c r="CK50" s="648"/>
      <c r="CL50" s="648"/>
      <c r="CM50" s="648"/>
      <c r="CN50" s="648"/>
      <c r="CO50" s="648"/>
      <c r="CP50" s="648"/>
      <c r="CQ50" s="648"/>
      <c r="CR50" s="648"/>
      <c r="CS50" s="648"/>
      <c r="CT50" s="648"/>
      <c r="CU50" s="648"/>
      <c r="CV50" s="648"/>
      <c r="CW50" s="648"/>
      <c r="CX50" s="648"/>
      <c r="CY50" s="648"/>
      <c r="CZ50" s="648"/>
      <c r="DA50" s="648"/>
      <c r="DB50" s="648"/>
      <c r="DC50" s="648"/>
      <c r="DD50" s="648"/>
      <c r="DE50" s="648"/>
      <c r="DF50" s="648"/>
      <c r="DG50" s="648"/>
      <c r="DH50" s="648"/>
      <c r="DI50" s="648"/>
      <c r="DJ50" s="648"/>
      <c r="DK50" s="648"/>
      <c r="DL50" s="648"/>
      <c r="DM50" s="648"/>
      <c r="DN50" s="648"/>
      <c r="DO50" s="648"/>
      <c r="DP50" s="648"/>
      <c r="DQ50" s="648"/>
      <c r="DR50" s="648"/>
      <c r="DS50" s="648"/>
      <c r="DT50" s="648"/>
      <c r="DU50" s="648"/>
      <c r="DV50" s="648"/>
      <c r="DW50" s="648"/>
      <c r="DX50" s="648"/>
      <c r="DY50" s="648"/>
      <c r="DZ50" s="648"/>
      <c r="EA50" s="648"/>
      <c r="EB50" s="648"/>
      <c r="EC50" s="648"/>
      <c r="ED50" s="648"/>
      <c r="EE50" s="648"/>
      <c r="EF50" s="648"/>
      <c r="EG50" s="648"/>
      <c r="EH50" s="648"/>
      <c r="EI50" s="648"/>
      <c r="EJ50" s="648"/>
      <c r="EK50" s="648"/>
      <c r="EL50" s="648"/>
      <c r="EM50" s="648"/>
      <c r="EN50" s="648"/>
      <c r="EO50" s="648"/>
      <c r="EP50" s="648"/>
      <c r="EQ50" s="648"/>
      <c r="ER50" s="648"/>
      <c r="ES50" s="648"/>
      <c r="ET50" s="648"/>
      <c r="EU50" s="648"/>
      <c r="EV50" s="648"/>
      <c r="EW50" s="648"/>
      <c r="EX50" s="648"/>
      <c r="EY50" s="648"/>
      <c r="EZ50" s="648"/>
      <c r="FA50" s="648"/>
      <c r="FB50" s="648"/>
      <c r="FC50" s="648"/>
      <c r="FD50" s="648"/>
      <c r="FE50" s="648"/>
      <c r="FF50" s="648"/>
      <c r="FG50" s="648"/>
      <c r="FH50" s="648"/>
      <c r="FI50" s="648"/>
      <c r="FJ50" s="648"/>
      <c r="FK50" s="648"/>
      <c r="FL50" s="648"/>
      <c r="FM50" s="648"/>
      <c r="FN50" s="648"/>
      <c r="FO50" s="648"/>
      <c r="FP50" s="648"/>
      <c r="FQ50" s="648"/>
      <c r="FR50" s="648"/>
      <c r="FS50" s="648"/>
      <c r="FT50" s="648"/>
      <c r="FU50" s="648"/>
      <c r="FV50" s="648"/>
      <c r="FW50" s="648"/>
      <c r="FX50" s="648"/>
      <c r="FY50" s="648"/>
      <c r="FZ50" s="648"/>
      <c r="GA50" s="648"/>
      <c r="GB50" s="648"/>
      <c r="GC50" s="648"/>
      <c r="GD50" s="648"/>
      <c r="GE50" s="648"/>
      <c r="GF50" s="648"/>
      <c r="GG50" s="648"/>
      <c r="GH50" s="648"/>
      <c r="GI50" s="648"/>
      <c r="GJ50" s="648"/>
      <c r="GK50" s="648"/>
      <c r="GL50" s="648"/>
      <c r="GM50" s="648"/>
      <c r="GN50" s="648"/>
      <c r="GO50" s="648"/>
      <c r="GP50" s="648"/>
      <c r="GQ50" s="648"/>
      <c r="GR50" s="648"/>
      <c r="GS50" s="648"/>
      <c r="GT50" s="648"/>
      <c r="GU50" s="648"/>
      <c r="GV50" s="648"/>
      <c r="GW50" s="648"/>
      <c r="GX50" s="648"/>
      <c r="GY50" s="648"/>
      <c r="GZ50" s="648"/>
      <c r="HA50" s="648"/>
      <c r="HB50" s="648"/>
      <c r="HC50" s="648"/>
      <c r="HD50" s="648"/>
      <c r="HE50" s="648"/>
      <c r="HF50" s="648"/>
      <c r="HG50" s="648"/>
      <c r="HH50" s="648"/>
      <c r="HI50" s="648"/>
      <c r="HJ50" s="648"/>
      <c r="HK50" s="648"/>
      <c r="HL50" s="648"/>
      <c r="HM50" s="648"/>
      <c r="HN50" s="648"/>
      <c r="HO50" s="648"/>
      <c r="HP50" s="648"/>
      <c r="HQ50" s="648"/>
      <c r="HR50" s="648"/>
      <c r="HS50" s="648"/>
      <c r="HT50" s="648"/>
      <c r="HU50" s="648"/>
      <c r="HV50" s="648"/>
      <c r="HW50" s="648"/>
      <c r="HX50" s="648"/>
      <c r="HY50" s="648"/>
      <c r="HZ50" s="648"/>
      <c r="IA50" s="648"/>
      <c r="IB50" s="648"/>
      <c r="IC50" s="648"/>
      <c r="ID50" s="648"/>
      <c r="IE50" s="648"/>
      <c r="IF50" s="648"/>
      <c r="IG50" s="648"/>
      <c r="IH50" s="648"/>
      <c r="II50" s="648"/>
      <c r="IJ50" s="648"/>
      <c r="IK50" s="648"/>
      <c r="IL50" s="648"/>
      <c r="IM50" s="648"/>
      <c r="IN50" s="648"/>
    </row>
    <row r="51" spans="1:248" s="654" customFormat="1" ht="22.5">
      <c r="A51" s="636" t="s">
        <v>424</v>
      </c>
      <c r="B51" s="636"/>
      <c r="C51" s="636">
        <v>2012</v>
      </c>
      <c r="D51" s="641" t="s">
        <v>833</v>
      </c>
      <c r="E51" s="641" t="s">
        <v>576</v>
      </c>
      <c r="F51" s="642" t="s">
        <v>22</v>
      </c>
      <c r="G51" s="642" t="s">
        <v>11</v>
      </c>
      <c r="H51" s="643" t="s">
        <v>1233</v>
      </c>
      <c r="I51" s="641" t="s">
        <v>824</v>
      </c>
      <c r="J51" s="641" t="s">
        <v>180</v>
      </c>
      <c r="K51" s="644" t="s">
        <v>1235</v>
      </c>
      <c r="L51" s="645">
        <v>2.5000000000000001E-2</v>
      </c>
      <c r="M51" s="855">
        <v>2000</v>
      </c>
      <c r="N51" s="636"/>
      <c r="O51" s="776">
        <v>0.17</v>
      </c>
      <c r="P51" s="647" t="s">
        <v>137</v>
      </c>
      <c r="Q51" s="647">
        <v>1960</v>
      </c>
      <c r="R51" s="647"/>
      <c r="S51" s="773">
        <f t="shared" si="0"/>
        <v>98</v>
      </c>
      <c r="T51" s="647"/>
      <c r="U51" s="633"/>
      <c r="V51" s="633"/>
      <c r="W51" s="633"/>
      <c r="X51" s="633"/>
      <c r="Y51" s="633"/>
      <c r="Z51" s="633"/>
      <c r="AA51" s="633"/>
      <c r="AB51" s="633"/>
      <c r="AC51" s="633"/>
      <c r="AD51" s="633"/>
      <c r="AE51" s="633"/>
      <c r="AF51" s="633"/>
      <c r="AG51" s="633"/>
      <c r="AH51" s="633"/>
      <c r="AI51" s="633"/>
      <c r="AJ51" s="633"/>
      <c r="AK51" s="633"/>
      <c r="AL51" s="633"/>
      <c r="AM51" s="633"/>
      <c r="AN51" s="633"/>
      <c r="AO51" s="633"/>
      <c r="AP51" s="633"/>
      <c r="AQ51" s="633"/>
      <c r="AR51" s="633"/>
      <c r="AS51" s="633"/>
      <c r="AT51" s="633"/>
      <c r="AU51" s="633"/>
      <c r="AV51" s="633"/>
      <c r="AW51" s="633"/>
      <c r="AX51" s="633"/>
      <c r="AY51" s="633"/>
      <c r="AZ51" s="633"/>
      <c r="BA51" s="633"/>
      <c r="BB51" s="633"/>
      <c r="BC51" s="633"/>
      <c r="BD51" s="633"/>
      <c r="BE51" s="633"/>
      <c r="BF51" s="633"/>
      <c r="BG51" s="633"/>
      <c r="BH51" s="633"/>
      <c r="BI51" s="633"/>
      <c r="BJ51" s="633"/>
      <c r="BK51" s="633"/>
      <c r="BL51" s="633"/>
      <c r="BM51" s="633"/>
      <c r="BN51" s="633"/>
      <c r="BO51" s="633"/>
      <c r="BP51" s="633"/>
      <c r="BQ51" s="633"/>
      <c r="BR51" s="633"/>
      <c r="BS51" s="633"/>
      <c r="BT51" s="633"/>
      <c r="BU51" s="633"/>
      <c r="BV51" s="633"/>
      <c r="BW51" s="633"/>
      <c r="BX51" s="633"/>
      <c r="BY51" s="633"/>
      <c r="BZ51" s="633"/>
      <c r="CA51" s="633"/>
      <c r="CB51" s="633"/>
      <c r="CC51" s="633"/>
      <c r="CD51" s="633"/>
      <c r="CE51" s="633"/>
      <c r="CF51" s="633"/>
      <c r="CG51" s="633"/>
      <c r="CH51" s="633"/>
      <c r="CI51" s="633"/>
      <c r="CJ51" s="633"/>
      <c r="CK51" s="633"/>
      <c r="CL51" s="633"/>
      <c r="CM51" s="633"/>
      <c r="CN51" s="633"/>
      <c r="CO51" s="633"/>
      <c r="CP51" s="633"/>
      <c r="CQ51" s="633"/>
      <c r="CR51" s="633"/>
      <c r="CS51" s="633"/>
      <c r="CT51" s="633"/>
      <c r="CU51" s="633"/>
      <c r="CV51" s="633"/>
      <c r="CW51" s="633"/>
      <c r="CX51" s="633"/>
      <c r="CY51" s="633"/>
      <c r="CZ51" s="633"/>
      <c r="DA51" s="633"/>
      <c r="DB51" s="633"/>
      <c r="DC51" s="633"/>
      <c r="DD51" s="633"/>
      <c r="DE51" s="633"/>
      <c r="DF51" s="633"/>
      <c r="DG51" s="633"/>
      <c r="DH51" s="633"/>
      <c r="DI51" s="633"/>
      <c r="DJ51" s="633"/>
      <c r="DK51" s="633"/>
      <c r="DL51" s="633"/>
      <c r="DM51" s="633"/>
      <c r="DN51" s="633"/>
      <c r="DO51" s="633"/>
      <c r="DP51" s="633"/>
      <c r="DQ51" s="633"/>
      <c r="DR51" s="633"/>
      <c r="DS51" s="633"/>
      <c r="DT51" s="633"/>
      <c r="DU51" s="633"/>
      <c r="DV51" s="633"/>
      <c r="DW51" s="633"/>
      <c r="DX51" s="633"/>
      <c r="DY51" s="633"/>
      <c r="DZ51" s="633"/>
      <c r="EA51" s="633"/>
      <c r="EB51" s="633"/>
      <c r="EC51" s="633"/>
      <c r="ED51" s="633"/>
      <c r="EE51" s="633"/>
      <c r="EF51" s="633"/>
      <c r="EG51" s="633"/>
      <c r="EH51" s="633"/>
      <c r="EI51" s="633"/>
      <c r="EJ51" s="633"/>
      <c r="EK51" s="633"/>
      <c r="EL51" s="633"/>
      <c r="EM51" s="633"/>
      <c r="EN51" s="633"/>
      <c r="EO51" s="633"/>
      <c r="EP51" s="633"/>
      <c r="EQ51" s="633"/>
      <c r="ER51" s="633"/>
      <c r="ES51" s="633"/>
      <c r="ET51" s="633"/>
      <c r="EU51" s="633"/>
      <c r="EV51" s="633"/>
      <c r="EW51" s="633"/>
      <c r="EX51" s="633"/>
      <c r="EY51" s="633"/>
      <c r="EZ51" s="633"/>
      <c r="FA51" s="633"/>
      <c r="FB51" s="633"/>
      <c r="FC51" s="633"/>
      <c r="FD51" s="633"/>
      <c r="FE51" s="633"/>
      <c r="FF51" s="633"/>
      <c r="FG51" s="633"/>
      <c r="FH51" s="633"/>
      <c r="FI51" s="633"/>
      <c r="FJ51" s="633"/>
      <c r="FK51" s="633"/>
      <c r="FL51" s="633"/>
      <c r="FM51" s="633"/>
      <c r="FN51" s="633"/>
      <c r="FO51" s="633"/>
      <c r="FP51" s="633"/>
      <c r="FQ51" s="633"/>
      <c r="FR51" s="633"/>
      <c r="FS51" s="633"/>
      <c r="FT51" s="633"/>
      <c r="FU51" s="633"/>
      <c r="FV51" s="633"/>
      <c r="FW51" s="633"/>
      <c r="FX51" s="633"/>
      <c r="FY51" s="633"/>
      <c r="FZ51" s="633"/>
      <c r="GA51" s="633"/>
      <c r="GB51" s="633"/>
      <c r="GC51" s="633"/>
      <c r="GD51" s="633"/>
      <c r="GE51" s="633"/>
      <c r="GF51" s="633"/>
      <c r="GG51" s="633"/>
      <c r="GH51" s="633"/>
      <c r="GI51" s="633"/>
      <c r="GJ51" s="633"/>
      <c r="GK51" s="633"/>
      <c r="GL51" s="633"/>
      <c r="GM51" s="633"/>
      <c r="GN51" s="633"/>
      <c r="GO51" s="633"/>
      <c r="GP51" s="633"/>
      <c r="GQ51" s="633"/>
      <c r="GR51" s="633"/>
      <c r="GS51" s="633"/>
      <c r="GT51" s="633"/>
      <c r="GU51" s="633"/>
      <c r="GV51" s="633"/>
      <c r="GW51" s="633"/>
      <c r="GX51" s="633"/>
      <c r="GY51" s="633"/>
      <c r="GZ51" s="633"/>
      <c r="HA51" s="633"/>
      <c r="HB51" s="633"/>
      <c r="HC51" s="633"/>
      <c r="HD51" s="633"/>
      <c r="HE51" s="633"/>
      <c r="HF51" s="633"/>
      <c r="HG51" s="633"/>
      <c r="HH51" s="633"/>
      <c r="HI51" s="633"/>
      <c r="HJ51" s="633"/>
      <c r="HK51" s="633"/>
      <c r="HL51" s="633"/>
      <c r="HM51" s="633"/>
      <c r="HN51" s="633"/>
      <c r="HO51" s="633"/>
      <c r="HP51" s="633"/>
      <c r="HQ51" s="633"/>
      <c r="HR51" s="633"/>
      <c r="HS51" s="633"/>
      <c r="HT51" s="633"/>
      <c r="HU51" s="633"/>
      <c r="HV51" s="633"/>
      <c r="HW51" s="633"/>
      <c r="HX51" s="633"/>
      <c r="HY51" s="633"/>
      <c r="HZ51" s="633"/>
      <c r="IA51" s="633"/>
      <c r="IB51" s="633"/>
      <c r="IC51" s="633"/>
      <c r="ID51" s="633"/>
      <c r="IE51" s="633"/>
      <c r="IF51" s="633"/>
      <c r="IG51" s="633"/>
      <c r="IH51" s="633"/>
      <c r="II51" s="633"/>
      <c r="IJ51" s="633"/>
      <c r="IK51" s="633"/>
      <c r="IL51" s="633"/>
      <c r="IM51" s="633"/>
      <c r="IN51" s="633"/>
    </row>
    <row r="52" spans="1:248" s="654" customFormat="1">
      <c r="A52" s="636" t="s">
        <v>424</v>
      </c>
      <c r="B52" s="636"/>
      <c r="C52" s="636">
        <v>2012</v>
      </c>
      <c r="D52" s="641" t="s">
        <v>1147</v>
      </c>
      <c r="E52" s="655" t="s">
        <v>576</v>
      </c>
      <c r="F52" s="656" t="s">
        <v>26</v>
      </c>
      <c r="G52" s="642" t="s">
        <v>11</v>
      </c>
      <c r="H52" s="657" t="s">
        <v>1242</v>
      </c>
      <c r="I52" s="658" t="s">
        <v>835</v>
      </c>
      <c r="J52" s="641" t="s">
        <v>1234</v>
      </c>
      <c r="K52" s="644" t="s">
        <v>1243</v>
      </c>
      <c r="L52" s="645">
        <v>2.5000000000000001E-2</v>
      </c>
      <c r="M52" s="855" t="s">
        <v>140</v>
      </c>
      <c r="N52" s="636"/>
      <c r="O52" s="776" t="s">
        <v>1399</v>
      </c>
      <c r="P52" s="647" t="s">
        <v>137</v>
      </c>
      <c r="Q52" s="647">
        <v>1827</v>
      </c>
      <c r="R52" s="647"/>
      <c r="S52" s="773"/>
      <c r="T52" s="647"/>
      <c r="U52" s="633"/>
      <c r="V52" s="633"/>
      <c r="W52" s="633"/>
      <c r="X52" s="633"/>
      <c r="Y52" s="633"/>
      <c r="Z52" s="633"/>
      <c r="AA52" s="633"/>
      <c r="AB52" s="633"/>
      <c r="AC52" s="633"/>
      <c r="AD52" s="633"/>
      <c r="AE52" s="633"/>
      <c r="AF52" s="633"/>
      <c r="AG52" s="633"/>
      <c r="AH52" s="633"/>
      <c r="AI52" s="633"/>
      <c r="AJ52" s="633"/>
      <c r="AK52" s="633"/>
      <c r="AL52" s="633"/>
      <c r="AM52" s="633"/>
      <c r="AN52" s="633"/>
      <c r="AO52" s="633"/>
      <c r="AP52" s="633"/>
      <c r="AQ52" s="633"/>
      <c r="AR52" s="633"/>
      <c r="AS52" s="633"/>
      <c r="AT52" s="633"/>
      <c r="AU52" s="633"/>
      <c r="AV52" s="633"/>
      <c r="AW52" s="633"/>
      <c r="AX52" s="633"/>
      <c r="AY52" s="633"/>
      <c r="AZ52" s="633"/>
      <c r="BA52" s="633"/>
      <c r="BB52" s="633"/>
      <c r="BC52" s="633"/>
      <c r="BD52" s="633"/>
      <c r="BE52" s="633"/>
      <c r="BF52" s="633"/>
      <c r="BG52" s="633"/>
      <c r="BH52" s="633"/>
      <c r="BI52" s="633"/>
      <c r="BJ52" s="633"/>
      <c r="BK52" s="633"/>
      <c r="BL52" s="633"/>
      <c r="BM52" s="633"/>
      <c r="BN52" s="633"/>
      <c r="BO52" s="633"/>
      <c r="BP52" s="633"/>
      <c r="BQ52" s="633"/>
      <c r="BR52" s="633"/>
      <c r="BS52" s="633"/>
      <c r="BT52" s="633"/>
      <c r="BU52" s="633"/>
      <c r="BV52" s="633"/>
      <c r="BW52" s="633"/>
      <c r="BX52" s="633"/>
      <c r="BY52" s="633"/>
      <c r="BZ52" s="633"/>
      <c r="CA52" s="633"/>
      <c r="CB52" s="633"/>
      <c r="CC52" s="633"/>
      <c r="CD52" s="633"/>
      <c r="CE52" s="633"/>
      <c r="CF52" s="633"/>
      <c r="CG52" s="633"/>
      <c r="CH52" s="633"/>
      <c r="CI52" s="633"/>
      <c r="CJ52" s="633"/>
      <c r="CK52" s="633"/>
      <c r="CL52" s="633"/>
      <c r="CM52" s="633"/>
      <c r="CN52" s="633"/>
      <c r="CO52" s="633"/>
      <c r="CP52" s="633"/>
      <c r="CQ52" s="633"/>
      <c r="CR52" s="633"/>
      <c r="CS52" s="633"/>
      <c r="CT52" s="633"/>
      <c r="CU52" s="633"/>
      <c r="CV52" s="633"/>
      <c r="CW52" s="633"/>
      <c r="CX52" s="633"/>
      <c r="CY52" s="633"/>
      <c r="CZ52" s="633"/>
      <c r="DA52" s="633"/>
      <c r="DB52" s="633"/>
      <c r="DC52" s="633"/>
      <c r="DD52" s="633"/>
      <c r="DE52" s="633"/>
      <c r="DF52" s="633"/>
      <c r="DG52" s="633"/>
      <c r="DH52" s="633"/>
      <c r="DI52" s="633"/>
      <c r="DJ52" s="633"/>
      <c r="DK52" s="633"/>
      <c r="DL52" s="633"/>
      <c r="DM52" s="633"/>
      <c r="DN52" s="633"/>
      <c r="DO52" s="633"/>
      <c r="DP52" s="633"/>
      <c r="DQ52" s="633"/>
      <c r="DR52" s="633"/>
      <c r="DS52" s="633"/>
      <c r="DT52" s="633"/>
      <c r="DU52" s="633"/>
      <c r="DV52" s="633"/>
      <c r="DW52" s="633"/>
      <c r="DX52" s="633"/>
      <c r="DY52" s="633"/>
      <c r="DZ52" s="633"/>
      <c r="EA52" s="633"/>
      <c r="EB52" s="633"/>
      <c r="EC52" s="633"/>
      <c r="ED52" s="633"/>
      <c r="EE52" s="633"/>
      <c r="EF52" s="633"/>
      <c r="EG52" s="633"/>
      <c r="EH52" s="633"/>
      <c r="EI52" s="633"/>
      <c r="EJ52" s="633"/>
      <c r="EK52" s="633"/>
      <c r="EL52" s="633"/>
      <c r="EM52" s="633"/>
      <c r="EN52" s="633"/>
      <c r="EO52" s="633"/>
      <c r="EP52" s="633"/>
      <c r="EQ52" s="633"/>
      <c r="ER52" s="633"/>
      <c r="ES52" s="633"/>
      <c r="ET52" s="633"/>
      <c r="EU52" s="633"/>
      <c r="EV52" s="633"/>
      <c r="EW52" s="633"/>
      <c r="EX52" s="633"/>
      <c r="EY52" s="633"/>
      <c r="EZ52" s="633"/>
      <c r="FA52" s="633"/>
      <c r="FB52" s="633"/>
      <c r="FC52" s="633"/>
      <c r="FD52" s="633"/>
      <c r="FE52" s="633"/>
      <c r="FF52" s="633"/>
      <c r="FG52" s="633"/>
      <c r="FH52" s="633"/>
      <c r="FI52" s="633"/>
      <c r="FJ52" s="633"/>
      <c r="FK52" s="633"/>
      <c r="FL52" s="633"/>
      <c r="FM52" s="633"/>
      <c r="FN52" s="633"/>
      <c r="FO52" s="633"/>
      <c r="FP52" s="633"/>
      <c r="FQ52" s="633"/>
      <c r="FR52" s="633"/>
      <c r="FS52" s="633"/>
      <c r="FT52" s="633"/>
      <c r="FU52" s="633"/>
      <c r="FV52" s="633"/>
      <c r="FW52" s="633"/>
      <c r="FX52" s="633"/>
      <c r="FY52" s="633"/>
      <c r="FZ52" s="633"/>
      <c r="GA52" s="633"/>
      <c r="GB52" s="633"/>
      <c r="GC52" s="633"/>
      <c r="GD52" s="633"/>
      <c r="GE52" s="633"/>
      <c r="GF52" s="633"/>
      <c r="GG52" s="633"/>
      <c r="GH52" s="633"/>
      <c r="GI52" s="633"/>
      <c r="GJ52" s="633"/>
      <c r="GK52" s="633"/>
      <c r="GL52" s="633"/>
      <c r="GM52" s="633"/>
      <c r="GN52" s="633"/>
      <c r="GO52" s="633"/>
      <c r="GP52" s="633"/>
      <c r="GQ52" s="633"/>
      <c r="GR52" s="633"/>
      <c r="GS52" s="633"/>
      <c r="GT52" s="633"/>
      <c r="GU52" s="633"/>
      <c r="GV52" s="633"/>
      <c r="GW52" s="633"/>
      <c r="GX52" s="633"/>
      <c r="GY52" s="633"/>
      <c r="GZ52" s="633"/>
      <c r="HA52" s="633"/>
      <c r="HB52" s="633"/>
      <c r="HC52" s="633"/>
      <c r="HD52" s="633"/>
      <c r="HE52" s="633"/>
      <c r="HF52" s="633"/>
      <c r="HG52" s="633"/>
      <c r="HH52" s="633"/>
      <c r="HI52" s="633"/>
      <c r="HJ52" s="633"/>
      <c r="HK52" s="633"/>
      <c r="HL52" s="633"/>
      <c r="HM52" s="633"/>
      <c r="HN52" s="633"/>
      <c r="HO52" s="633"/>
      <c r="HP52" s="633"/>
      <c r="HQ52" s="633"/>
      <c r="HR52" s="633"/>
      <c r="HS52" s="633"/>
      <c r="HT52" s="633"/>
      <c r="HU52" s="633"/>
      <c r="HV52" s="633"/>
      <c r="HW52" s="633"/>
      <c r="HX52" s="633"/>
      <c r="HY52" s="633"/>
      <c r="HZ52" s="633"/>
      <c r="IA52" s="633"/>
      <c r="IB52" s="633"/>
      <c r="IC52" s="633"/>
      <c r="ID52" s="633"/>
      <c r="IE52" s="633"/>
      <c r="IF52" s="633"/>
      <c r="IG52" s="633"/>
      <c r="IH52" s="633"/>
      <c r="II52" s="633"/>
      <c r="IJ52" s="633"/>
      <c r="IK52" s="633"/>
      <c r="IL52" s="633"/>
      <c r="IM52" s="633"/>
      <c r="IN52" s="633"/>
    </row>
    <row r="53" spans="1:248" s="659" customFormat="1">
      <c r="A53" s="636" t="s">
        <v>424</v>
      </c>
      <c r="B53" s="636"/>
      <c r="C53" s="636">
        <v>2012</v>
      </c>
      <c r="D53" s="641" t="s">
        <v>1147</v>
      </c>
      <c r="E53" s="655" t="s">
        <v>576</v>
      </c>
      <c r="F53" s="656" t="s">
        <v>26</v>
      </c>
      <c r="G53" s="642" t="s">
        <v>11</v>
      </c>
      <c r="H53" s="657" t="s">
        <v>1242</v>
      </c>
      <c r="I53" s="658" t="s">
        <v>835</v>
      </c>
      <c r="J53" s="641" t="s">
        <v>180</v>
      </c>
      <c r="K53" s="644" t="s">
        <v>1243</v>
      </c>
      <c r="L53" s="645">
        <v>2.5000000000000001E-2</v>
      </c>
      <c r="M53" s="855" t="s">
        <v>140</v>
      </c>
      <c r="N53" s="636"/>
      <c r="O53" s="776">
        <v>0.16</v>
      </c>
      <c r="P53" s="647" t="s">
        <v>137</v>
      </c>
      <c r="Q53" s="647">
        <v>1827</v>
      </c>
      <c r="R53" s="647"/>
      <c r="S53" s="773"/>
      <c r="T53" s="647"/>
      <c r="U53" s="633"/>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c r="CF53" s="244"/>
      <c r="CG53" s="244"/>
      <c r="CH53" s="244"/>
      <c r="CI53" s="244"/>
      <c r="CJ53" s="244"/>
      <c r="CK53" s="244"/>
      <c r="CL53" s="244"/>
      <c r="CM53" s="244"/>
      <c r="CN53" s="244"/>
      <c r="CO53" s="244"/>
      <c r="CP53" s="244"/>
      <c r="CQ53" s="244"/>
      <c r="CR53" s="244"/>
      <c r="CS53" s="244"/>
      <c r="CT53" s="244"/>
      <c r="CU53" s="244"/>
      <c r="CV53" s="244"/>
      <c r="CW53" s="244"/>
      <c r="CX53" s="244"/>
      <c r="CY53" s="244"/>
      <c r="CZ53" s="244"/>
      <c r="DA53" s="244"/>
      <c r="DB53" s="244"/>
      <c r="DC53" s="244"/>
      <c r="DD53" s="244"/>
      <c r="DE53" s="244"/>
      <c r="DF53" s="244"/>
      <c r="DG53" s="244"/>
      <c r="DH53" s="244"/>
      <c r="DI53" s="244"/>
      <c r="DJ53" s="244"/>
      <c r="DK53" s="244"/>
      <c r="DL53" s="244"/>
      <c r="DM53" s="244"/>
      <c r="DN53" s="244"/>
      <c r="DO53" s="244"/>
      <c r="DP53" s="244"/>
      <c r="DQ53" s="244"/>
      <c r="DR53" s="244"/>
      <c r="DS53" s="244"/>
      <c r="DT53" s="244"/>
      <c r="DU53" s="244"/>
      <c r="DV53" s="244"/>
      <c r="DW53" s="244"/>
      <c r="DX53" s="244"/>
      <c r="DY53" s="244"/>
      <c r="DZ53" s="244"/>
      <c r="EA53" s="244"/>
      <c r="EB53" s="244"/>
      <c r="EC53" s="244"/>
      <c r="ED53" s="244"/>
      <c r="EE53" s="244"/>
      <c r="EF53" s="244"/>
      <c r="EG53" s="244"/>
      <c r="EH53" s="244"/>
      <c r="EI53" s="244"/>
      <c r="EJ53" s="244"/>
      <c r="EK53" s="244"/>
      <c r="EL53" s="244"/>
      <c r="EM53" s="244"/>
      <c r="EN53" s="244"/>
      <c r="EO53" s="244"/>
      <c r="EP53" s="244"/>
      <c r="EQ53" s="244"/>
      <c r="ER53" s="244"/>
      <c r="ES53" s="244"/>
      <c r="ET53" s="244"/>
      <c r="EU53" s="244"/>
      <c r="EV53" s="244"/>
      <c r="EW53" s="244"/>
      <c r="EX53" s="244"/>
      <c r="EY53" s="244"/>
      <c r="EZ53" s="244"/>
      <c r="FA53" s="244"/>
      <c r="FB53" s="244"/>
      <c r="FC53" s="244"/>
      <c r="FD53" s="244"/>
      <c r="FE53" s="244"/>
      <c r="FF53" s="244"/>
      <c r="FG53" s="244"/>
      <c r="FH53" s="244"/>
      <c r="FI53" s="244"/>
      <c r="FJ53" s="244"/>
      <c r="FK53" s="244"/>
      <c r="FL53" s="244"/>
      <c r="FM53" s="244"/>
      <c r="FN53" s="244"/>
      <c r="FO53" s="244"/>
      <c r="FP53" s="244"/>
      <c r="FQ53" s="244"/>
      <c r="FR53" s="244"/>
      <c r="FS53" s="244"/>
      <c r="FT53" s="244"/>
      <c r="FU53" s="244"/>
      <c r="FV53" s="244"/>
      <c r="FW53" s="244"/>
      <c r="FX53" s="244"/>
      <c r="FY53" s="244"/>
      <c r="FZ53" s="244"/>
      <c r="GA53" s="244"/>
      <c r="GB53" s="244"/>
      <c r="GC53" s="244"/>
      <c r="GD53" s="244"/>
      <c r="GE53" s="244"/>
      <c r="GF53" s="244"/>
      <c r="GG53" s="244"/>
      <c r="GH53" s="244"/>
      <c r="GI53" s="244"/>
      <c r="GJ53" s="244"/>
      <c r="GK53" s="244"/>
      <c r="GL53" s="244"/>
      <c r="GM53" s="244"/>
      <c r="GN53" s="244"/>
      <c r="GO53" s="244"/>
      <c r="GP53" s="244"/>
      <c r="GQ53" s="244"/>
      <c r="GR53" s="244"/>
      <c r="GS53" s="244"/>
      <c r="GT53" s="244"/>
      <c r="GU53" s="244"/>
      <c r="GV53" s="244"/>
      <c r="GW53" s="244"/>
      <c r="GX53" s="244"/>
      <c r="GY53" s="244"/>
      <c r="GZ53" s="244"/>
      <c r="HA53" s="244"/>
      <c r="HB53" s="244"/>
      <c r="HC53" s="244"/>
      <c r="HD53" s="244"/>
      <c r="HE53" s="244"/>
      <c r="HF53" s="244"/>
      <c r="HG53" s="244"/>
      <c r="HH53" s="244"/>
      <c r="HI53" s="244"/>
      <c r="HJ53" s="244"/>
      <c r="HK53" s="244"/>
      <c r="HL53" s="244"/>
      <c r="HM53" s="244"/>
      <c r="HN53" s="244"/>
      <c r="HO53" s="244"/>
      <c r="HP53" s="244"/>
      <c r="HQ53" s="244"/>
      <c r="HR53" s="244"/>
      <c r="HS53" s="244"/>
      <c r="HT53" s="244"/>
      <c r="HU53" s="244"/>
      <c r="HV53" s="244"/>
      <c r="HW53" s="244"/>
      <c r="HX53" s="244"/>
      <c r="HY53" s="244"/>
      <c r="HZ53" s="244"/>
      <c r="IA53" s="244"/>
      <c r="IB53" s="244"/>
      <c r="IC53" s="244"/>
      <c r="ID53" s="244"/>
      <c r="IE53" s="244"/>
      <c r="IF53" s="244"/>
      <c r="IG53" s="244"/>
      <c r="IH53" s="244"/>
      <c r="II53" s="244"/>
      <c r="IJ53" s="244"/>
      <c r="IK53" s="244"/>
      <c r="IL53" s="244"/>
      <c r="IM53" s="244"/>
      <c r="IN53" s="244"/>
    </row>
    <row r="54" spans="1:248" s="659" customFormat="1" ht="22.5">
      <c r="A54" s="636" t="s">
        <v>424</v>
      </c>
      <c r="B54" s="636"/>
      <c r="C54" s="636">
        <v>2012</v>
      </c>
      <c r="D54" s="641" t="s">
        <v>834</v>
      </c>
      <c r="E54" s="641" t="s">
        <v>576</v>
      </c>
      <c r="F54" s="660" t="s">
        <v>26</v>
      </c>
      <c r="G54" s="642" t="s">
        <v>11</v>
      </c>
      <c r="H54" s="660" t="s">
        <v>1242</v>
      </c>
      <c r="I54" s="641" t="s">
        <v>835</v>
      </c>
      <c r="J54" s="641" t="s">
        <v>1234</v>
      </c>
      <c r="K54" s="644" t="s">
        <v>1244</v>
      </c>
      <c r="L54" s="645">
        <v>2.5000000000000001E-2</v>
      </c>
      <c r="M54" s="855">
        <v>200</v>
      </c>
      <c r="N54" s="636"/>
      <c r="O54" s="776" t="s">
        <v>228</v>
      </c>
      <c r="P54" s="647" t="s">
        <v>137</v>
      </c>
      <c r="Q54" s="647">
        <v>0</v>
      </c>
      <c r="R54" s="647"/>
      <c r="S54" s="773">
        <f t="shared" si="0"/>
        <v>0</v>
      </c>
      <c r="T54" s="647"/>
      <c r="U54" s="633"/>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c r="BV54" s="244"/>
      <c r="BW54" s="244"/>
      <c r="BX54" s="244"/>
      <c r="BY54" s="244"/>
      <c r="BZ54" s="244"/>
      <c r="CA54" s="244"/>
      <c r="CB54" s="244"/>
      <c r="CC54" s="244"/>
      <c r="CD54" s="244"/>
      <c r="CE54" s="244"/>
      <c r="CF54" s="244"/>
      <c r="CG54" s="244"/>
      <c r="CH54" s="244"/>
      <c r="CI54" s="244"/>
      <c r="CJ54" s="244"/>
      <c r="CK54" s="244"/>
      <c r="CL54" s="244"/>
      <c r="CM54" s="244"/>
      <c r="CN54" s="244"/>
      <c r="CO54" s="244"/>
      <c r="CP54" s="244"/>
      <c r="CQ54" s="244"/>
      <c r="CR54" s="244"/>
      <c r="CS54" s="244"/>
      <c r="CT54" s="244"/>
      <c r="CU54" s="244"/>
      <c r="CV54" s="244"/>
      <c r="CW54" s="244"/>
      <c r="CX54" s="244"/>
      <c r="CY54" s="244"/>
      <c r="CZ54" s="244"/>
      <c r="DA54" s="244"/>
      <c r="DB54" s="244"/>
      <c r="DC54" s="244"/>
      <c r="DD54" s="244"/>
      <c r="DE54" s="244"/>
      <c r="DF54" s="244"/>
      <c r="DG54" s="244"/>
      <c r="DH54" s="244"/>
      <c r="DI54" s="244"/>
      <c r="DJ54" s="244"/>
      <c r="DK54" s="244"/>
      <c r="DL54" s="244"/>
      <c r="DM54" s="244"/>
      <c r="DN54" s="244"/>
      <c r="DO54" s="244"/>
      <c r="DP54" s="244"/>
      <c r="DQ54" s="244"/>
      <c r="DR54" s="244"/>
      <c r="DS54" s="244"/>
      <c r="DT54" s="244"/>
      <c r="DU54" s="244"/>
      <c r="DV54" s="244"/>
      <c r="DW54" s="244"/>
      <c r="DX54" s="244"/>
      <c r="DY54" s="244"/>
      <c r="DZ54" s="244"/>
      <c r="EA54" s="244"/>
      <c r="EB54" s="244"/>
      <c r="EC54" s="244"/>
      <c r="ED54" s="244"/>
      <c r="EE54" s="244"/>
      <c r="EF54" s="244"/>
      <c r="EG54" s="244"/>
      <c r="EH54" s="244"/>
      <c r="EI54" s="244"/>
      <c r="EJ54" s="244"/>
      <c r="EK54" s="244"/>
      <c r="EL54" s="244"/>
      <c r="EM54" s="244"/>
      <c r="EN54" s="244"/>
      <c r="EO54" s="244"/>
      <c r="EP54" s="244"/>
      <c r="EQ54" s="244"/>
      <c r="ER54" s="244"/>
      <c r="ES54" s="244"/>
      <c r="ET54" s="244"/>
      <c r="EU54" s="244"/>
      <c r="EV54" s="244"/>
      <c r="EW54" s="244"/>
      <c r="EX54" s="244"/>
      <c r="EY54" s="244"/>
      <c r="EZ54" s="244"/>
      <c r="FA54" s="244"/>
      <c r="FB54" s="244"/>
      <c r="FC54" s="244"/>
      <c r="FD54" s="244"/>
      <c r="FE54" s="244"/>
      <c r="FF54" s="244"/>
      <c r="FG54" s="244"/>
      <c r="FH54" s="244"/>
      <c r="FI54" s="244"/>
      <c r="FJ54" s="244"/>
      <c r="FK54" s="244"/>
      <c r="FL54" s="244"/>
      <c r="FM54" s="244"/>
      <c r="FN54" s="244"/>
      <c r="FO54" s="244"/>
      <c r="FP54" s="244"/>
      <c r="FQ54" s="244"/>
      <c r="FR54" s="244"/>
      <c r="FS54" s="244"/>
      <c r="FT54" s="244"/>
      <c r="FU54" s="244"/>
      <c r="FV54" s="244"/>
      <c r="FW54" s="244"/>
      <c r="FX54" s="244"/>
      <c r="FY54" s="244"/>
      <c r="FZ54" s="244"/>
      <c r="GA54" s="244"/>
      <c r="GB54" s="244"/>
      <c r="GC54" s="244"/>
      <c r="GD54" s="244"/>
      <c r="GE54" s="244"/>
      <c r="GF54" s="244"/>
      <c r="GG54" s="244"/>
      <c r="GH54" s="244"/>
      <c r="GI54" s="244"/>
      <c r="GJ54" s="244"/>
      <c r="GK54" s="244"/>
      <c r="GL54" s="244"/>
      <c r="GM54" s="244"/>
      <c r="GN54" s="244"/>
      <c r="GO54" s="244"/>
      <c r="GP54" s="244"/>
      <c r="GQ54" s="244"/>
      <c r="GR54" s="244"/>
      <c r="GS54" s="244"/>
      <c r="GT54" s="244"/>
      <c r="GU54" s="244"/>
      <c r="GV54" s="244"/>
      <c r="GW54" s="244"/>
      <c r="GX54" s="244"/>
      <c r="GY54" s="244"/>
      <c r="GZ54" s="244"/>
      <c r="HA54" s="244"/>
      <c r="HB54" s="244"/>
      <c r="HC54" s="244"/>
      <c r="HD54" s="244"/>
      <c r="HE54" s="244"/>
      <c r="HF54" s="244"/>
      <c r="HG54" s="244"/>
      <c r="HH54" s="244"/>
      <c r="HI54" s="244"/>
      <c r="HJ54" s="244"/>
      <c r="HK54" s="244"/>
      <c r="HL54" s="244"/>
      <c r="HM54" s="244"/>
      <c r="HN54" s="244"/>
      <c r="HO54" s="244"/>
      <c r="HP54" s="244"/>
      <c r="HQ54" s="244"/>
      <c r="HR54" s="244"/>
      <c r="HS54" s="244"/>
      <c r="HT54" s="244"/>
      <c r="HU54" s="244"/>
      <c r="HV54" s="244"/>
      <c r="HW54" s="244"/>
      <c r="HX54" s="244"/>
      <c r="HY54" s="244"/>
      <c r="HZ54" s="244"/>
      <c r="IA54" s="244"/>
      <c r="IB54" s="244"/>
      <c r="IC54" s="244"/>
      <c r="ID54" s="244"/>
      <c r="IE54" s="244"/>
      <c r="IF54" s="244"/>
      <c r="IG54" s="244"/>
      <c r="IH54" s="244"/>
      <c r="II54" s="244"/>
      <c r="IJ54" s="244"/>
      <c r="IK54" s="244"/>
      <c r="IL54" s="244"/>
      <c r="IM54" s="244"/>
      <c r="IN54" s="244"/>
    </row>
    <row r="55" spans="1:248" s="659" customFormat="1">
      <c r="A55" s="636" t="s">
        <v>424</v>
      </c>
      <c r="B55" s="636"/>
      <c r="C55" s="636">
        <v>2012</v>
      </c>
      <c r="D55" s="641" t="s">
        <v>834</v>
      </c>
      <c r="E55" s="641" t="s">
        <v>1072</v>
      </c>
      <c r="F55" s="660" t="s">
        <v>26</v>
      </c>
      <c r="G55" s="642" t="s">
        <v>11</v>
      </c>
      <c r="H55" s="660" t="s">
        <v>1242</v>
      </c>
      <c r="I55" s="641" t="s">
        <v>835</v>
      </c>
      <c r="J55" s="641" t="s">
        <v>182</v>
      </c>
      <c r="K55" s="644" t="s">
        <v>140</v>
      </c>
      <c r="L55" s="645">
        <v>2.5000000000000001E-2</v>
      </c>
      <c r="M55" s="855">
        <v>0</v>
      </c>
      <c r="N55" s="636"/>
      <c r="O55" s="646" t="s">
        <v>228</v>
      </c>
      <c r="P55" s="647" t="s">
        <v>137</v>
      </c>
      <c r="Q55" s="647">
        <v>0</v>
      </c>
      <c r="R55" s="647"/>
      <c r="S55" s="773"/>
      <c r="T55" s="647"/>
      <c r="U55" s="633"/>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c r="BT55" s="244"/>
      <c r="BU55" s="244"/>
      <c r="BV55" s="244"/>
      <c r="BW55" s="244"/>
      <c r="BX55" s="244"/>
      <c r="BY55" s="244"/>
      <c r="BZ55" s="244"/>
      <c r="CA55" s="244"/>
      <c r="CB55" s="244"/>
      <c r="CC55" s="244"/>
      <c r="CD55" s="244"/>
      <c r="CE55" s="244"/>
      <c r="CF55" s="244"/>
      <c r="CG55" s="244"/>
      <c r="CH55" s="244"/>
      <c r="CI55" s="244"/>
      <c r="CJ55" s="244"/>
      <c r="CK55" s="244"/>
      <c r="CL55" s="244"/>
      <c r="CM55" s="244"/>
      <c r="CN55" s="244"/>
      <c r="CO55" s="244"/>
      <c r="CP55" s="244"/>
      <c r="CQ55" s="244"/>
      <c r="CR55" s="244"/>
      <c r="CS55" s="244"/>
      <c r="CT55" s="244"/>
      <c r="CU55" s="244"/>
      <c r="CV55" s="244"/>
      <c r="CW55" s="244"/>
      <c r="CX55" s="244"/>
      <c r="CY55" s="244"/>
      <c r="CZ55" s="244"/>
      <c r="DA55" s="244"/>
      <c r="DB55" s="244"/>
      <c r="DC55" s="244"/>
      <c r="DD55" s="244"/>
      <c r="DE55" s="244"/>
      <c r="DF55" s="244"/>
      <c r="DG55" s="244"/>
      <c r="DH55" s="244"/>
      <c r="DI55" s="244"/>
      <c r="DJ55" s="244"/>
      <c r="DK55" s="244"/>
      <c r="DL55" s="244"/>
      <c r="DM55" s="244"/>
      <c r="DN55" s="244"/>
      <c r="DO55" s="244"/>
      <c r="DP55" s="244"/>
      <c r="DQ55" s="244"/>
      <c r="DR55" s="244"/>
      <c r="DS55" s="244"/>
      <c r="DT55" s="244"/>
      <c r="DU55" s="244"/>
      <c r="DV55" s="244"/>
      <c r="DW55" s="244"/>
      <c r="DX55" s="244"/>
      <c r="DY55" s="244"/>
      <c r="DZ55" s="244"/>
      <c r="EA55" s="244"/>
      <c r="EB55" s="244"/>
      <c r="EC55" s="244"/>
      <c r="ED55" s="244"/>
      <c r="EE55" s="244"/>
      <c r="EF55" s="244"/>
      <c r="EG55" s="244"/>
      <c r="EH55" s="244"/>
      <c r="EI55" s="244"/>
      <c r="EJ55" s="244"/>
      <c r="EK55" s="244"/>
      <c r="EL55" s="244"/>
      <c r="EM55" s="244"/>
      <c r="EN55" s="244"/>
      <c r="EO55" s="244"/>
      <c r="EP55" s="244"/>
      <c r="EQ55" s="244"/>
      <c r="ER55" s="244"/>
      <c r="ES55" s="244"/>
      <c r="ET55" s="244"/>
      <c r="EU55" s="244"/>
      <c r="EV55" s="244"/>
      <c r="EW55" s="244"/>
      <c r="EX55" s="244"/>
      <c r="EY55" s="244"/>
      <c r="EZ55" s="244"/>
      <c r="FA55" s="244"/>
      <c r="FB55" s="244"/>
      <c r="FC55" s="244"/>
      <c r="FD55" s="244"/>
      <c r="FE55" s="244"/>
      <c r="FF55" s="244"/>
      <c r="FG55" s="244"/>
      <c r="FH55" s="244"/>
      <c r="FI55" s="244"/>
      <c r="FJ55" s="244"/>
      <c r="FK55" s="244"/>
      <c r="FL55" s="244"/>
      <c r="FM55" s="244"/>
      <c r="FN55" s="244"/>
      <c r="FO55" s="244"/>
      <c r="FP55" s="244"/>
      <c r="FQ55" s="244"/>
      <c r="FR55" s="244"/>
      <c r="FS55" s="244"/>
      <c r="FT55" s="244"/>
      <c r="FU55" s="244"/>
      <c r="FV55" s="244"/>
      <c r="FW55" s="244"/>
      <c r="FX55" s="244"/>
      <c r="FY55" s="244"/>
      <c r="FZ55" s="244"/>
      <c r="GA55" s="244"/>
      <c r="GB55" s="244"/>
      <c r="GC55" s="244"/>
      <c r="GD55" s="244"/>
      <c r="GE55" s="244"/>
      <c r="GF55" s="244"/>
      <c r="GG55" s="244"/>
      <c r="GH55" s="244"/>
      <c r="GI55" s="244"/>
      <c r="GJ55" s="244"/>
      <c r="GK55" s="244"/>
      <c r="GL55" s="244"/>
      <c r="GM55" s="244"/>
      <c r="GN55" s="244"/>
      <c r="GO55" s="244"/>
      <c r="GP55" s="244"/>
      <c r="GQ55" s="244"/>
      <c r="GR55" s="244"/>
      <c r="GS55" s="244"/>
      <c r="GT55" s="244"/>
      <c r="GU55" s="244"/>
      <c r="GV55" s="244"/>
      <c r="GW55" s="244"/>
      <c r="GX55" s="244"/>
      <c r="GY55" s="244"/>
      <c r="GZ55" s="244"/>
      <c r="HA55" s="244"/>
      <c r="HB55" s="244"/>
      <c r="HC55" s="244"/>
      <c r="HD55" s="244"/>
      <c r="HE55" s="244"/>
      <c r="HF55" s="244"/>
      <c r="HG55" s="244"/>
      <c r="HH55" s="244"/>
      <c r="HI55" s="244"/>
      <c r="HJ55" s="244"/>
      <c r="HK55" s="244"/>
      <c r="HL55" s="244"/>
      <c r="HM55" s="244"/>
      <c r="HN55" s="244"/>
      <c r="HO55" s="244"/>
      <c r="HP55" s="244"/>
      <c r="HQ55" s="244"/>
      <c r="HR55" s="244"/>
      <c r="HS55" s="244"/>
      <c r="HT55" s="244"/>
      <c r="HU55" s="244"/>
      <c r="HV55" s="244"/>
      <c r="HW55" s="244"/>
      <c r="HX55" s="244"/>
      <c r="HY55" s="244"/>
      <c r="HZ55" s="244"/>
      <c r="IA55" s="244"/>
      <c r="IB55" s="244"/>
      <c r="IC55" s="244"/>
      <c r="ID55" s="244"/>
      <c r="IE55" s="244"/>
      <c r="IF55" s="244"/>
      <c r="IG55" s="244"/>
      <c r="IH55" s="244"/>
      <c r="II55" s="244"/>
      <c r="IJ55" s="244"/>
      <c r="IK55" s="244"/>
      <c r="IL55" s="244"/>
      <c r="IM55" s="244"/>
      <c r="IN55" s="244"/>
    </row>
    <row r="56" spans="1:248" s="659" customFormat="1">
      <c r="A56" s="636" t="s">
        <v>424</v>
      </c>
      <c r="B56" s="636"/>
      <c r="C56" s="636">
        <v>2012</v>
      </c>
      <c r="D56" s="641" t="s">
        <v>834</v>
      </c>
      <c r="E56" s="641" t="s">
        <v>1245</v>
      </c>
      <c r="F56" s="660" t="s">
        <v>26</v>
      </c>
      <c r="G56" s="642" t="s">
        <v>11</v>
      </c>
      <c r="H56" s="660" t="s">
        <v>1242</v>
      </c>
      <c r="I56" s="641" t="s">
        <v>835</v>
      </c>
      <c r="J56" s="641" t="s">
        <v>181</v>
      </c>
      <c r="K56" s="644" t="s">
        <v>140</v>
      </c>
      <c r="L56" s="645">
        <v>2.5000000000000001E-2</v>
      </c>
      <c r="M56" s="855">
        <v>0</v>
      </c>
      <c r="N56" s="636"/>
      <c r="O56" s="646" t="s">
        <v>228</v>
      </c>
      <c r="P56" s="647" t="s">
        <v>137</v>
      </c>
      <c r="Q56" s="647">
        <v>0</v>
      </c>
      <c r="R56" s="647"/>
      <c r="S56" s="773"/>
      <c r="T56" s="647"/>
      <c r="U56" s="633"/>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c r="CF56" s="244"/>
      <c r="CG56" s="244"/>
      <c r="CH56" s="244"/>
      <c r="CI56" s="244"/>
      <c r="CJ56" s="244"/>
      <c r="CK56" s="244"/>
      <c r="CL56" s="244"/>
      <c r="CM56" s="244"/>
      <c r="CN56" s="244"/>
      <c r="CO56" s="244"/>
      <c r="CP56" s="244"/>
      <c r="CQ56" s="244"/>
      <c r="CR56" s="244"/>
      <c r="CS56" s="244"/>
      <c r="CT56" s="244"/>
      <c r="CU56" s="244"/>
      <c r="CV56" s="244"/>
      <c r="CW56" s="244"/>
      <c r="CX56" s="244"/>
      <c r="CY56" s="244"/>
      <c r="CZ56" s="244"/>
      <c r="DA56" s="244"/>
      <c r="DB56" s="244"/>
      <c r="DC56" s="244"/>
      <c r="DD56" s="244"/>
      <c r="DE56" s="244"/>
      <c r="DF56" s="244"/>
      <c r="DG56" s="244"/>
      <c r="DH56" s="244"/>
      <c r="DI56" s="244"/>
      <c r="DJ56" s="244"/>
      <c r="DK56" s="244"/>
      <c r="DL56" s="244"/>
      <c r="DM56" s="244"/>
      <c r="DN56" s="244"/>
      <c r="DO56" s="244"/>
      <c r="DP56" s="244"/>
      <c r="DQ56" s="244"/>
      <c r="DR56" s="244"/>
      <c r="DS56" s="244"/>
      <c r="DT56" s="244"/>
      <c r="DU56" s="244"/>
      <c r="DV56" s="244"/>
      <c r="DW56" s="244"/>
      <c r="DX56" s="244"/>
      <c r="DY56" s="244"/>
      <c r="DZ56" s="244"/>
      <c r="EA56" s="244"/>
      <c r="EB56" s="244"/>
      <c r="EC56" s="244"/>
      <c r="ED56" s="244"/>
      <c r="EE56" s="244"/>
      <c r="EF56" s="244"/>
      <c r="EG56" s="244"/>
      <c r="EH56" s="244"/>
      <c r="EI56" s="244"/>
      <c r="EJ56" s="244"/>
      <c r="EK56" s="244"/>
      <c r="EL56" s="244"/>
      <c r="EM56" s="244"/>
      <c r="EN56" s="244"/>
      <c r="EO56" s="244"/>
      <c r="EP56" s="244"/>
      <c r="EQ56" s="244"/>
      <c r="ER56" s="244"/>
      <c r="ES56" s="244"/>
      <c r="ET56" s="244"/>
      <c r="EU56" s="244"/>
      <c r="EV56" s="244"/>
      <c r="EW56" s="244"/>
      <c r="EX56" s="244"/>
      <c r="EY56" s="244"/>
      <c r="EZ56" s="244"/>
      <c r="FA56" s="244"/>
      <c r="FB56" s="244"/>
      <c r="FC56" s="244"/>
      <c r="FD56" s="244"/>
      <c r="FE56" s="244"/>
      <c r="FF56" s="244"/>
      <c r="FG56" s="244"/>
      <c r="FH56" s="244"/>
      <c r="FI56" s="244"/>
      <c r="FJ56" s="244"/>
      <c r="FK56" s="244"/>
      <c r="FL56" s="244"/>
      <c r="FM56" s="244"/>
      <c r="FN56" s="244"/>
      <c r="FO56" s="244"/>
      <c r="FP56" s="244"/>
      <c r="FQ56" s="244"/>
      <c r="FR56" s="244"/>
      <c r="FS56" s="244"/>
      <c r="FT56" s="244"/>
      <c r="FU56" s="244"/>
      <c r="FV56" s="244"/>
      <c r="FW56" s="244"/>
      <c r="FX56" s="244"/>
      <c r="FY56" s="244"/>
      <c r="FZ56" s="244"/>
      <c r="GA56" s="244"/>
      <c r="GB56" s="244"/>
      <c r="GC56" s="244"/>
      <c r="GD56" s="244"/>
      <c r="GE56" s="244"/>
      <c r="GF56" s="244"/>
      <c r="GG56" s="244"/>
      <c r="GH56" s="244"/>
      <c r="GI56" s="244"/>
      <c r="GJ56" s="244"/>
      <c r="GK56" s="244"/>
      <c r="GL56" s="244"/>
      <c r="GM56" s="244"/>
      <c r="GN56" s="244"/>
      <c r="GO56" s="244"/>
      <c r="GP56" s="244"/>
      <c r="GQ56" s="244"/>
      <c r="GR56" s="244"/>
      <c r="GS56" s="244"/>
      <c r="GT56" s="244"/>
      <c r="GU56" s="244"/>
      <c r="GV56" s="244"/>
      <c r="GW56" s="244"/>
      <c r="GX56" s="244"/>
      <c r="GY56" s="244"/>
      <c r="GZ56" s="244"/>
      <c r="HA56" s="244"/>
      <c r="HB56" s="244"/>
      <c r="HC56" s="244"/>
      <c r="HD56" s="244"/>
      <c r="HE56" s="244"/>
      <c r="HF56" s="244"/>
      <c r="HG56" s="244"/>
      <c r="HH56" s="244"/>
      <c r="HI56" s="244"/>
      <c r="HJ56" s="244"/>
      <c r="HK56" s="244"/>
      <c r="HL56" s="244"/>
      <c r="HM56" s="244"/>
      <c r="HN56" s="244"/>
      <c r="HO56" s="244"/>
      <c r="HP56" s="244"/>
      <c r="HQ56" s="244"/>
      <c r="HR56" s="244"/>
      <c r="HS56" s="244"/>
      <c r="HT56" s="244"/>
      <c r="HU56" s="244"/>
      <c r="HV56" s="244"/>
      <c r="HW56" s="244"/>
      <c r="HX56" s="244"/>
      <c r="HY56" s="244"/>
      <c r="HZ56" s="244"/>
      <c r="IA56" s="244"/>
      <c r="IB56" s="244"/>
      <c r="IC56" s="244"/>
      <c r="ID56" s="244"/>
      <c r="IE56" s="244"/>
      <c r="IF56" s="244"/>
      <c r="IG56" s="244"/>
      <c r="IH56" s="244"/>
      <c r="II56" s="244"/>
      <c r="IJ56" s="244"/>
      <c r="IK56" s="244"/>
      <c r="IL56" s="244"/>
      <c r="IM56" s="244"/>
      <c r="IN56" s="244"/>
    </row>
    <row r="57" spans="1:248" s="659" customFormat="1" ht="22.5">
      <c r="A57" s="636" t="s">
        <v>424</v>
      </c>
      <c r="B57" s="636"/>
      <c r="C57" s="636">
        <v>2012</v>
      </c>
      <c r="D57" s="641" t="s">
        <v>834</v>
      </c>
      <c r="E57" s="641" t="s">
        <v>1246</v>
      </c>
      <c r="F57" s="660" t="s">
        <v>26</v>
      </c>
      <c r="G57" s="642" t="s">
        <v>11</v>
      </c>
      <c r="H57" s="660" t="s">
        <v>1242</v>
      </c>
      <c r="I57" s="641" t="s">
        <v>835</v>
      </c>
      <c r="J57" s="641" t="s">
        <v>180</v>
      </c>
      <c r="K57" s="644" t="s">
        <v>1244</v>
      </c>
      <c r="L57" s="645">
        <v>2.5000000000000001E-2</v>
      </c>
      <c r="M57" s="855">
        <v>200</v>
      </c>
      <c r="N57" s="636"/>
      <c r="O57" s="776" t="s">
        <v>228</v>
      </c>
      <c r="P57" s="647" t="s">
        <v>137</v>
      </c>
      <c r="Q57" s="647">
        <v>0</v>
      </c>
      <c r="R57" s="647"/>
      <c r="S57" s="773">
        <f t="shared" si="0"/>
        <v>0</v>
      </c>
      <c r="T57" s="647"/>
      <c r="U57" s="633"/>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c r="CF57" s="244"/>
      <c r="CG57" s="244"/>
      <c r="CH57" s="244"/>
      <c r="CI57" s="244"/>
      <c r="CJ57" s="244"/>
      <c r="CK57" s="244"/>
      <c r="CL57" s="244"/>
      <c r="CM57" s="244"/>
      <c r="CN57" s="244"/>
      <c r="CO57" s="244"/>
      <c r="CP57" s="244"/>
      <c r="CQ57" s="244"/>
      <c r="CR57" s="244"/>
      <c r="CS57" s="244"/>
      <c r="CT57" s="244"/>
      <c r="CU57" s="244"/>
      <c r="CV57" s="244"/>
      <c r="CW57" s="244"/>
      <c r="CX57" s="244"/>
      <c r="CY57" s="244"/>
      <c r="CZ57" s="244"/>
      <c r="DA57" s="244"/>
      <c r="DB57" s="244"/>
      <c r="DC57" s="244"/>
      <c r="DD57" s="244"/>
      <c r="DE57" s="244"/>
      <c r="DF57" s="244"/>
      <c r="DG57" s="244"/>
      <c r="DH57" s="244"/>
      <c r="DI57" s="244"/>
      <c r="DJ57" s="244"/>
      <c r="DK57" s="244"/>
      <c r="DL57" s="244"/>
      <c r="DM57" s="244"/>
      <c r="DN57" s="244"/>
      <c r="DO57" s="244"/>
      <c r="DP57" s="244"/>
      <c r="DQ57" s="244"/>
      <c r="DR57" s="244"/>
      <c r="DS57" s="244"/>
      <c r="DT57" s="244"/>
      <c r="DU57" s="244"/>
      <c r="DV57" s="244"/>
      <c r="DW57" s="244"/>
      <c r="DX57" s="244"/>
      <c r="DY57" s="244"/>
      <c r="DZ57" s="244"/>
      <c r="EA57" s="244"/>
      <c r="EB57" s="244"/>
      <c r="EC57" s="244"/>
      <c r="ED57" s="244"/>
      <c r="EE57" s="244"/>
      <c r="EF57" s="244"/>
      <c r="EG57" s="244"/>
      <c r="EH57" s="244"/>
      <c r="EI57" s="244"/>
      <c r="EJ57" s="244"/>
      <c r="EK57" s="244"/>
      <c r="EL57" s="244"/>
      <c r="EM57" s="244"/>
      <c r="EN57" s="244"/>
      <c r="EO57" s="244"/>
      <c r="EP57" s="244"/>
      <c r="EQ57" s="244"/>
      <c r="ER57" s="244"/>
      <c r="ES57" s="244"/>
      <c r="ET57" s="244"/>
      <c r="EU57" s="244"/>
      <c r="EV57" s="244"/>
      <c r="EW57" s="244"/>
      <c r="EX57" s="244"/>
      <c r="EY57" s="244"/>
      <c r="EZ57" s="244"/>
      <c r="FA57" s="244"/>
      <c r="FB57" s="244"/>
      <c r="FC57" s="244"/>
      <c r="FD57" s="244"/>
      <c r="FE57" s="244"/>
      <c r="FF57" s="244"/>
      <c r="FG57" s="244"/>
      <c r="FH57" s="244"/>
      <c r="FI57" s="244"/>
      <c r="FJ57" s="244"/>
      <c r="FK57" s="244"/>
      <c r="FL57" s="244"/>
      <c r="FM57" s="244"/>
      <c r="FN57" s="244"/>
      <c r="FO57" s="244"/>
      <c r="FP57" s="244"/>
      <c r="FQ57" s="244"/>
      <c r="FR57" s="244"/>
      <c r="FS57" s="244"/>
      <c r="FT57" s="244"/>
      <c r="FU57" s="244"/>
      <c r="FV57" s="244"/>
      <c r="FW57" s="244"/>
      <c r="FX57" s="244"/>
      <c r="FY57" s="244"/>
      <c r="FZ57" s="244"/>
      <c r="GA57" s="244"/>
      <c r="GB57" s="244"/>
      <c r="GC57" s="244"/>
      <c r="GD57" s="244"/>
      <c r="GE57" s="244"/>
      <c r="GF57" s="244"/>
      <c r="GG57" s="244"/>
      <c r="GH57" s="244"/>
      <c r="GI57" s="244"/>
      <c r="GJ57" s="244"/>
      <c r="GK57" s="244"/>
      <c r="GL57" s="244"/>
      <c r="GM57" s="244"/>
      <c r="GN57" s="244"/>
      <c r="GO57" s="244"/>
      <c r="GP57" s="244"/>
      <c r="GQ57" s="244"/>
      <c r="GR57" s="244"/>
      <c r="GS57" s="244"/>
      <c r="GT57" s="244"/>
      <c r="GU57" s="244"/>
      <c r="GV57" s="244"/>
      <c r="GW57" s="244"/>
      <c r="GX57" s="244"/>
      <c r="GY57" s="244"/>
      <c r="GZ57" s="244"/>
      <c r="HA57" s="244"/>
      <c r="HB57" s="244"/>
      <c r="HC57" s="244"/>
      <c r="HD57" s="244"/>
      <c r="HE57" s="244"/>
      <c r="HF57" s="244"/>
      <c r="HG57" s="244"/>
      <c r="HH57" s="244"/>
      <c r="HI57" s="244"/>
      <c r="HJ57" s="244"/>
      <c r="HK57" s="244"/>
      <c r="HL57" s="244"/>
      <c r="HM57" s="244"/>
      <c r="HN57" s="244"/>
      <c r="HO57" s="244"/>
      <c r="HP57" s="244"/>
      <c r="HQ57" s="244"/>
      <c r="HR57" s="244"/>
      <c r="HS57" s="244"/>
      <c r="HT57" s="244"/>
      <c r="HU57" s="244"/>
      <c r="HV57" s="244"/>
      <c r="HW57" s="244"/>
      <c r="HX57" s="244"/>
      <c r="HY57" s="244"/>
      <c r="HZ57" s="244"/>
      <c r="IA57" s="244"/>
      <c r="IB57" s="244"/>
      <c r="IC57" s="244"/>
      <c r="ID57" s="244"/>
      <c r="IE57" s="244"/>
      <c r="IF57" s="244"/>
      <c r="IG57" s="244"/>
      <c r="IH57" s="244"/>
      <c r="II57" s="244"/>
      <c r="IJ57" s="244"/>
      <c r="IK57" s="244"/>
      <c r="IL57" s="244"/>
      <c r="IM57" s="244"/>
      <c r="IN57" s="244"/>
    </row>
    <row r="58" spans="1:248" s="659" customFormat="1" ht="22.5">
      <c r="A58" s="636" t="s">
        <v>424</v>
      </c>
      <c r="B58" s="636"/>
      <c r="C58" s="636">
        <v>2012</v>
      </c>
      <c r="D58" s="641" t="s">
        <v>836</v>
      </c>
      <c r="E58" s="641" t="s">
        <v>576</v>
      </c>
      <c r="F58" s="660" t="s">
        <v>24</v>
      </c>
      <c r="G58" s="642" t="s">
        <v>11</v>
      </c>
      <c r="H58" s="657" t="s">
        <v>1247</v>
      </c>
      <c r="I58" s="641" t="s">
        <v>590</v>
      </c>
      <c r="J58" s="641" t="s">
        <v>1234</v>
      </c>
      <c r="K58" s="644" t="s">
        <v>1248</v>
      </c>
      <c r="L58" s="645">
        <v>2.5000000000000001E-2</v>
      </c>
      <c r="M58" s="855">
        <v>1000</v>
      </c>
      <c r="N58" s="636"/>
      <c r="O58" s="776">
        <v>0.05</v>
      </c>
      <c r="P58" s="647" t="s">
        <v>137</v>
      </c>
      <c r="Q58" s="646">
        <v>183</v>
      </c>
      <c r="R58" s="647"/>
      <c r="S58" s="773">
        <f t="shared" si="0"/>
        <v>18.3</v>
      </c>
      <c r="T58" s="647"/>
      <c r="U58" s="633"/>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c r="BT58" s="244"/>
      <c r="BU58" s="244"/>
      <c r="BV58" s="244"/>
      <c r="BW58" s="244"/>
      <c r="BX58" s="244"/>
      <c r="BY58" s="244"/>
      <c r="BZ58" s="244"/>
      <c r="CA58" s="244"/>
      <c r="CB58" s="244"/>
      <c r="CC58" s="244"/>
      <c r="CD58" s="244"/>
      <c r="CE58" s="244"/>
      <c r="CF58" s="244"/>
      <c r="CG58" s="244"/>
      <c r="CH58" s="244"/>
      <c r="CI58" s="244"/>
      <c r="CJ58" s="244"/>
      <c r="CK58" s="244"/>
      <c r="CL58" s="244"/>
      <c r="CM58" s="244"/>
      <c r="CN58" s="244"/>
      <c r="CO58" s="244"/>
      <c r="CP58" s="244"/>
      <c r="CQ58" s="244"/>
      <c r="CR58" s="244"/>
      <c r="CS58" s="244"/>
      <c r="CT58" s="244"/>
      <c r="CU58" s="244"/>
      <c r="CV58" s="244"/>
      <c r="CW58" s="244"/>
      <c r="CX58" s="244"/>
      <c r="CY58" s="244"/>
      <c r="CZ58" s="244"/>
      <c r="DA58" s="244"/>
      <c r="DB58" s="244"/>
      <c r="DC58" s="244"/>
      <c r="DD58" s="244"/>
      <c r="DE58" s="244"/>
      <c r="DF58" s="244"/>
      <c r="DG58" s="244"/>
      <c r="DH58" s="244"/>
      <c r="DI58" s="244"/>
      <c r="DJ58" s="244"/>
      <c r="DK58" s="244"/>
      <c r="DL58" s="244"/>
      <c r="DM58" s="244"/>
      <c r="DN58" s="244"/>
      <c r="DO58" s="244"/>
      <c r="DP58" s="244"/>
      <c r="DQ58" s="244"/>
      <c r="DR58" s="244"/>
      <c r="DS58" s="244"/>
      <c r="DT58" s="244"/>
      <c r="DU58" s="244"/>
      <c r="DV58" s="244"/>
      <c r="DW58" s="244"/>
      <c r="DX58" s="244"/>
      <c r="DY58" s="244"/>
      <c r="DZ58" s="244"/>
      <c r="EA58" s="244"/>
      <c r="EB58" s="244"/>
      <c r="EC58" s="244"/>
      <c r="ED58" s="244"/>
      <c r="EE58" s="244"/>
      <c r="EF58" s="244"/>
      <c r="EG58" s="244"/>
      <c r="EH58" s="244"/>
      <c r="EI58" s="244"/>
      <c r="EJ58" s="244"/>
      <c r="EK58" s="244"/>
      <c r="EL58" s="244"/>
      <c r="EM58" s="244"/>
      <c r="EN58" s="244"/>
      <c r="EO58" s="244"/>
      <c r="EP58" s="244"/>
      <c r="EQ58" s="244"/>
      <c r="ER58" s="244"/>
      <c r="ES58" s="244"/>
      <c r="ET58" s="244"/>
      <c r="EU58" s="244"/>
      <c r="EV58" s="244"/>
      <c r="EW58" s="244"/>
      <c r="EX58" s="244"/>
      <c r="EY58" s="244"/>
      <c r="EZ58" s="244"/>
      <c r="FA58" s="244"/>
      <c r="FB58" s="244"/>
      <c r="FC58" s="244"/>
      <c r="FD58" s="244"/>
      <c r="FE58" s="244"/>
      <c r="FF58" s="244"/>
      <c r="FG58" s="244"/>
      <c r="FH58" s="244"/>
      <c r="FI58" s="244"/>
      <c r="FJ58" s="244"/>
      <c r="FK58" s="244"/>
      <c r="FL58" s="244"/>
      <c r="FM58" s="244"/>
      <c r="FN58" s="244"/>
      <c r="FO58" s="244"/>
      <c r="FP58" s="244"/>
      <c r="FQ58" s="244"/>
      <c r="FR58" s="244"/>
      <c r="FS58" s="244"/>
      <c r="FT58" s="244"/>
      <c r="FU58" s="244"/>
      <c r="FV58" s="244"/>
      <c r="FW58" s="244"/>
      <c r="FX58" s="244"/>
      <c r="FY58" s="244"/>
      <c r="FZ58" s="244"/>
      <c r="GA58" s="244"/>
      <c r="GB58" s="244"/>
      <c r="GC58" s="244"/>
      <c r="GD58" s="244"/>
      <c r="GE58" s="244"/>
      <c r="GF58" s="244"/>
      <c r="GG58" s="244"/>
      <c r="GH58" s="244"/>
      <c r="GI58" s="244"/>
      <c r="GJ58" s="244"/>
      <c r="GK58" s="244"/>
      <c r="GL58" s="244"/>
      <c r="GM58" s="244"/>
      <c r="GN58" s="244"/>
      <c r="GO58" s="244"/>
      <c r="GP58" s="244"/>
      <c r="GQ58" s="244"/>
      <c r="GR58" s="244"/>
      <c r="GS58" s="244"/>
      <c r="GT58" s="244"/>
      <c r="GU58" s="244"/>
      <c r="GV58" s="244"/>
      <c r="GW58" s="244"/>
      <c r="GX58" s="244"/>
      <c r="GY58" s="244"/>
      <c r="GZ58" s="244"/>
      <c r="HA58" s="244"/>
      <c r="HB58" s="244"/>
      <c r="HC58" s="244"/>
      <c r="HD58" s="244"/>
      <c r="HE58" s="244"/>
      <c r="HF58" s="244"/>
      <c r="HG58" s="244"/>
      <c r="HH58" s="244"/>
      <c r="HI58" s="244"/>
      <c r="HJ58" s="244"/>
      <c r="HK58" s="244"/>
      <c r="HL58" s="244"/>
      <c r="HM58" s="244"/>
      <c r="HN58" s="244"/>
      <c r="HO58" s="244"/>
      <c r="HP58" s="244"/>
      <c r="HQ58" s="244"/>
      <c r="HR58" s="244"/>
      <c r="HS58" s="244"/>
      <c r="HT58" s="244"/>
      <c r="HU58" s="244"/>
      <c r="HV58" s="244"/>
      <c r="HW58" s="244"/>
      <c r="HX58" s="244"/>
      <c r="HY58" s="244"/>
      <c r="HZ58" s="244"/>
      <c r="IA58" s="244"/>
      <c r="IB58" s="244"/>
      <c r="IC58" s="244"/>
      <c r="ID58" s="244"/>
      <c r="IE58" s="244"/>
      <c r="IF58" s="244"/>
      <c r="IG58" s="244"/>
      <c r="IH58" s="244"/>
      <c r="II58" s="244"/>
      <c r="IJ58" s="244"/>
      <c r="IK58" s="244"/>
      <c r="IL58" s="244"/>
      <c r="IM58" s="244"/>
      <c r="IN58" s="244"/>
    </row>
    <row r="59" spans="1:248" s="659" customFormat="1" ht="22.5">
      <c r="A59" s="636" t="s">
        <v>424</v>
      </c>
      <c r="B59" s="636"/>
      <c r="C59" s="636">
        <v>2012</v>
      </c>
      <c r="D59" s="641" t="s">
        <v>836</v>
      </c>
      <c r="E59" s="641" t="s">
        <v>576</v>
      </c>
      <c r="F59" s="660" t="s">
        <v>24</v>
      </c>
      <c r="G59" s="642" t="s">
        <v>11</v>
      </c>
      <c r="H59" s="657" t="s">
        <v>1247</v>
      </c>
      <c r="I59" s="641" t="s">
        <v>590</v>
      </c>
      <c r="J59" s="641" t="s">
        <v>180</v>
      </c>
      <c r="K59" s="644" t="s">
        <v>1248</v>
      </c>
      <c r="L59" s="645">
        <v>2.5000000000000001E-2</v>
      </c>
      <c r="M59" s="855">
        <v>1000</v>
      </c>
      <c r="N59" s="636"/>
      <c r="O59" s="776">
        <v>0.06</v>
      </c>
      <c r="P59" s="647" t="s">
        <v>137</v>
      </c>
      <c r="Q59" s="646">
        <v>183</v>
      </c>
      <c r="R59" s="647"/>
      <c r="S59" s="773">
        <f t="shared" si="0"/>
        <v>18.3</v>
      </c>
      <c r="T59" s="647"/>
      <c r="U59" s="648"/>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c r="CF59" s="244"/>
      <c r="CG59" s="244"/>
      <c r="CH59" s="244"/>
      <c r="CI59" s="244"/>
      <c r="CJ59" s="244"/>
      <c r="CK59" s="244"/>
      <c r="CL59" s="244"/>
      <c r="CM59" s="244"/>
      <c r="CN59" s="244"/>
      <c r="CO59" s="244"/>
      <c r="CP59" s="244"/>
      <c r="CQ59" s="244"/>
      <c r="CR59" s="244"/>
      <c r="CS59" s="244"/>
      <c r="CT59" s="244"/>
      <c r="CU59" s="244"/>
      <c r="CV59" s="244"/>
      <c r="CW59" s="244"/>
      <c r="CX59" s="244"/>
      <c r="CY59" s="244"/>
      <c r="CZ59" s="244"/>
      <c r="DA59" s="244"/>
      <c r="DB59" s="244"/>
      <c r="DC59" s="244"/>
      <c r="DD59" s="244"/>
      <c r="DE59" s="244"/>
      <c r="DF59" s="244"/>
      <c r="DG59" s="244"/>
      <c r="DH59" s="244"/>
      <c r="DI59" s="244"/>
      <c r="DJ59" s="244"/>
      <c r="DK59" s="244"/>
      <c r="DL59" s="244"/>
      <c r="DM59" s="244"/>
      <c r="DN59" s="244"/>
      <c r="DO59" s="244"/>
      <c r="DP59" s="244"/>
      <c r="DQ59" s="244"/>
      <c r="DR59" s="244"/>
      <c r="DS59" s="244"/>
      <c r="DT59" s="244"/>
      <c r="DU59" s="244"/>
      <c r="DV59" s="244"/>
      <c r="DW59" s="244"/>
      <c r="DX59" s="244"/>
      <c r="DY59" s="244"/>
      <c r="DZ59" s="244"/>
      <c r="EA59" s="244"/>
      <c r="EB59" s="244"/>
      <c r="EC59" s="244"/>
      <c r="ED59" s="244"/>
      <c r="EE59" s="244"/>
      <c r="EF59" s="244"/>
      <c r="EG59" s="244"/>
      <c r="EH59" s="244"/>
      <c r="EI59" s="244"/>
      <c r="EJ59" s="244"/>
      <c r="EK59" s="244"/>
      <c r="EL59" s="244"/>
      <c r="EM59" s="244"/>
      <c r="EN59" s="244"/>
      <c r="EO59" s="244"/>
      <c r="EP59" s="244"/>
      <c r="EQ59" s="244"/>
      <c r="ER59" s="244"/>
      <c r="ES59" s="244"/>
      <c r="ET59" s="244"/>
      <c r="EU59" s="244"/>
      <c r="EV59" s="244"/>
      <c r="EW59" s="244"/>
      <c r="EX59" s="244"/>
      <c r="EY59" s="244"/>
      <c r="EZ59" s="244"/>
      <c r="FA59" s="244"/>
      <c r="FB59" s="244"/>
      <c r="FC59" s="244"/>
      <c r="FD59" s="244"/>
      <c r="FE59" s="244"/>
      <c r="FF59" s="244"/>
      <c r="FG59" s="244"/>
      <c r="FH59" s="244"/>
      <c r="FI59" s="244"/>
      <c r="FJ59" s="244"/>
      <c r="FK59" s="244"/>
      <c r="FL59" s="244"/>
      <c r="FM59" s="244"/>
      <c r="FN59" s="244"/>
      <c r="FO59" s="244"/>
      <c r="FP59" s="244"/>
      <c r="FQ59" s="244"/>
      <c r="FR59" s="244"/>
      <c r="FS59" s="244"/>
      <c r="FT59" s="244"/>
      <c r="FU59" s="244"/>
      <c r="FV59" s="244"/>
      <c r="FW59" s="244"/>
      <c r="FX59" s="244"/>
      <c r="FY59" s="244"/>
      <c r="FZ59" s="244"/>
      <c r="GA59" s="244"/>
      <c r="GB59" s="244"/>
      <c r="GC59" s="244"/>
      <c r="GD59" s="244"/>
      <c r="GE59" s="244"/>
      <c r="GF59" s="244"/>
      <c r="GG59" s="244"/>
      <c r="GH59" s="244"/>
      <c r="GI59" s="244"/>
      <c r="GJ59" s="244"/>
      <c r="GK59" s="244"/>
      <c r="GL59" s="244"/>
      <c r="GM59" s="244"/>
      <c r="GN59" s="244"/>
      <c r="GO59" s="244"/>
      <c r="GP59" s="244"/>
      <c r="GQ59" s="244"/>
      <c r="GR59" s="244"/>
      <c r="GS59" s="244"/>
      <c r="GT59" s="244"/>
      <c r="GU59" s="244"/>
      <c r="GV59" s="244"/>
      <c r="GW59" s="244"/>
      <c r="GX59" s="244"/>
      <c r="GY59" s="244"/>
      <c r="GZ59" s="244"/>
      <c r="HA59" s="244"/>
      <c r="HB59" s="244"/>
      <c r="HC59" s="244"/>
      <c r="HD59" s="244"/>
      <c r="HE59" s="244"/>
      <c r="HF59" s="244"/>
      <c r="HG59" s="244"/>
      <c r="HH59" s="244"/>
      <c r="HI59" s="244"/>
      <c r="HJ59" s="244"/>
      <c r="HK59" s="244"/>
      <c r="HL59" s="244"/>
      <c r="HM59" s="244"/>
      <c r="HN59" s="244"/>
      <c r="HO59" s="244"/>
      <c r="HP59" s="244"/>
      <c r="HQ59" s="244"/>
      <c r="HR59" s="244"/>
      <c r="HS59" s="244"/>
      <c r="HT59" s="244"/>
      <c r="HU59" s="244"/>
      <c r="HV59" s="244"/>
      <c r="HW59" s="244"/>
      <c r="HX59" s="244"/>
      <c r="HY59" s="244"/>
      <c r="HZ59" s="244"/>
      <c r="IA59" s="244"/>
      <c r="IB59" s="244"/>
      <c r="IC59" s="244"/>
      <c r="ID59" s="244"/>
      <c r="IE59" s="244"/>
      <c r="IF59" s="244"/>
      <c r="IG59" s="244"/>
      <c r="IH59" s="244"/>
      <c r="II59" s="244"/>
      <c r="IJ59" s="244"/>
      <c r="IK59" s="244"/>
      <c r="IL59" s="244"/>
      <c r="IM59" s="244"/>
      <c r="IN59" s="244"/>
    </row>
    <row r="60" spans="1:248" s="659" customFormat="1" ht="22.5">
      <c r="A60" s="636" t="s">
        <v>424</v>
      </c>
      <c r="B60" s="636"/>
      <c r="C60" s="636">
        <v>2012</v>
      </c>
      <c r="D60" s="641" t="s">
        <v>836</v>
      </c>
      <c r="E60" s="641" t="s">
        <v>576</v>
      </c>
      <c r="F60" s="660" t="s">
        <v>24</v>
      </c>
      <c r="G60" s="642" t="s">
        <v>11</v>
      </c>
      <c r="H60" s="657" t="s">
        <v>1247</v>
      </c>
      <c r="I60" s="641" t="s">
        <v>590</v>
      </c>
      <c r="J60" s="641" t="s">
        <v>182</v>
      </c>
      <c r="K60" s="644" t="s">
        <v>1237</v>
      </c>
      <c r="L60" s="645">
        <v>2.5000000000000001E-2</v>
      </c>
      <c r="M60" s="855">
        <v>100</v>
      </c>
      <c r="N60" s="636"/>
      <c r="O60" s="646" t="s">
        <v>228</v>
      </c>
      <c r="P60" s="647" t="s">
        <v>137</v>
      </c>
      <c r="Q60" s="647">
        <v>153</v>
      </c>
      <c r="R60" s="647"/>
      <c r="S60" s="773">
        <f t="shared" si="0"/>
        <v>153</v>
      </c>
      <c r="T60" s="647"/>
      <c r="U60" s="633"/>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c r="BR60" s="244"/>
      <c r="BS60" s="244"/>
      <c r="BT60" s="244"/>
      <c r="BU60" s="244"/>
      <c r="BV60" s="244"/>
      <c r="BW60" s="244"/>
      <c r="BX60" s="244"/>
      <c r="BY60" s="244"/>
      <c r="BZ60" s="244"/>
      <c r="CA60" s="244"/>
      <c r="CB60" s="244"/>
      <c r="CC60" s="244"/>
      <c r="CD60" s="244"/>
      <c r="CE60" s="244"/>
      <c r="CF60" s="244"/>
      <c r="CG60" s="244"/>
      <c r="CH60" s="244"/>
      <c r="CI60" s="244"/>
      <c r="CJ60" s="244"/>
      <c r="CK60" s="244"/>
      <c r="CL60" s="244"/>
      <c r="CM60" s="244"/>
      <c r="CN60" s="244"/>
      <c r="CO60" s="244"/>
      <c r="CP60" s="244"/>
      <c r="CQ60" s="244"/>
      <c r="CR60" s="244"/>
      <c r="CS60" s="244"/>
      <c r="CT60" s="244"/>
      <c r="CU60" s="244"/>
      <c r="CV60" s="244"/>
      <c r="CW60" s="244"/>
      <c r="CX60" s="244"/>
      <c r="CY60" s="244"/>
      <c r="CZ60" s="244"/>
      <c r="DA60" s="244"/>
      <c r="DB60" s="244"/>
      <c r="DC60" s="244"/>
      <c r="DD60" s="244"/>
      <c r="DE60" s="244"/>
      <c r="DF60" s="244"/>
      <c r="DG60" s="244"/>
      <c r="DH60" s="244"/>
      <c r="DI60" s="244"/>
      <c r="DJ60" s="244"/>
      <c r="DK60" s="244"/>
      <c r="DL60" s="244"/>
      <c r="DM60" s="244"/>
      <c r="DN60" s="244"/>
      <c r="DO60" s="244"/>
      <c r="DP60" s="244"/>
      <c r="DQ60" s="244"/>
      <c r="DR60" s="244"/>
      <c r="DS60" s="244"/>
      <c r="DT60" s="244"/>
      <c r="DU60" s="244"/>
      <c r="DV60" s="244"/>
      <c r="DW60" s="244"/>
      <c r="DX60" s="244"/>
      <c r="DY60" s="244"/>
      <c r="DZ60" s="244"/>
      <c r="EA60" s="244"/>
      <c r="EB60" s="244"/>
      <c r="EC60" s="244"/>
      <c r="ED60" s="244"/>
      <c r="EE60" s="244"/>
      <c r="EF60" s="244"/>
      <c r="EG60" s="244"/>
      <c r="EH60" s="244"/>
      <c r="EI60" s="244"/>
      <c r="EJ60" s="244"/>
      <c r="EK60" s="244"/>
      <c r="EL60" s="244"/>
      <c r="EM60" s="244"/>
      <c r="EN60" s="244"/>
      <c r="EO60" s="244"/>
      <c r="EP60" s="244"/>
      <c r="EQ60" s="244"/>
      <c r="ER60" s="244"/>
      <c r="ES60" s="244"/>
      <c r="ET60" s="244"/>
      <c r="EU60" s="244"/>
      <c r="EV60" s="244"/>
      <c r="EW60" s="244"/>
      <c r="EX60" s="244"/>
      <c r="EY60" s="244"/>
      <c r="EZ60" s="244"/>
      <c r="FA60" s="244"/>
      <c r="FB60" s="244"/>
      <c r="FC60" s="244"/>
      <c r="FD60" s="244"/>
      <c r="FE60" s="244"/>
      <c r="FF60" s="244"/>
      <c r="FG60" s="244"/>
      <c r="FH60" s="244"/>
      <c r="FI60" s="244"/>
      <c r="FJ60" s="244"/>
      <c r="FK60" s="244"/>
      <c r="FL60" s="244"/>
      <c r="FM60" s="244"/>
      <c r="FN60" s="244"/>
      <c r="FO60" s="244"/>
      <c r="FP60" s="244"/>
      <c r="FQ60" s="244"/>
      <c r="FR60" s="244"/>
      <c r="FS60" s="244"/>
      <c r="FT60" s="244"/>
      <c r="FU60" s="244"/>
      <c r="FV60" s="244"/>
      <c r="FW60" s="244"/>
      <c r="FX60" s="244"/>
      <c r="FY60" s="244"/>
      <c r="FZ60" s="244"/>
      <c r="GA60" s="244"/>
      <c r="GB60" s="244"/>
      <c r="GC60" s="244"/>
      <c r="GD60" s="244"/>
      <c r="GE60" s="244"/>
      <c r="GF60" s="244"/>
      <c r="GG60" s="244"/>
      <c r="GH60" s="244"/>
      <c r="GI60" s="244"/>
      <c r="GJ60" s="244"/>
      <c r="GK60" s="244"/>
      <c r="GL60" s="244"/>
      <c r="GM60" s="244"/>
      <c r="GN60" s="244"/>
      <c r="GO60" s="244"/>
      <c r="GP60" s="244"/>
      <c r="GQ60" s="244"/>
      <c r="GR60" s="244"/>
      <c r="GS60" s="244"/>
      <c r="GT60" s="244"/>
      <c r="GU60" s="244"/>
      <c r="GV60" s="244"/>
      <c r="GW60" s="244"/>
      <c r="GX60" s="244"/>
      <c r="GY60" s="244"/>
      <c r="GZ60" s="244"/>
      <c r="HA60" s="244"/>
      <c r="HB60" s="244"/>
      <c r="HC60" s="244"/>
      <c r="HD60" s="244"/>
      <c r="HE60" s="244"/>
      <c r="HF60" s="244"/>
      <c r="HG60" s="244"/>
      <c r="HH60" s="244"/>
      <c r="HI60" s="244"/>
      <c r="HJ60" s="244"/>
      <c r="HK60" s="244"/>
      <c r="HL60" s="244"/>
      <c r="HM60" s="244"/>
      <c r="HN60" s="244"/>
      <c r="HO60" s="244"/>
      <c r="HP60" s="244"/>
      <c r="HQ60" s="244"/>
      <c r="HR60" s="244"/>
      <c r="HS60" s="244"/>
      <c r="HT60" s="244"/>
      <c r="HU60" s="244"/>
      <c r="HV60" s="244"/>
      <c r="HW60" s="244"/>
      <c r="HX60" s="244"/>
      <c r="HY60" s="244"/>
      <c r="HZ60" s="244"/>
      <c r="IA60" s="244"/>
      <c r="IB60" s="244"/>
      <c r="IC60" s="244"/>
      <c r="ID60" s="244"/>
      <c r="IE60" s="244"/>
      <c r="IF60" s="244"/>
      <c r="IG60" s="244"/>
      <c r="IH60" s="244"/>
      <c r="II60" s="244"/>
      <c r="IJ60" s="244"/>
      <c r="IK60" s="244"/>
      <c r="IL60" s="244"/>
      <c r="IM60" s="244"/>
      <c r="IN60" s="244"/>
    </row>
    <row r="61" spans="1:248" s="659" customFormat="1">
      <c r="A61" s="636" t="s">
        <v>424</v>
      </c>
      <c r="B61" s="636"/>
      <c r="C61" s="636">
        <v>2012</v>
      </c>
      <c r="D61" s="641" t="s">
        <v>836</v>
      </c>
      <c r="E61" s="641" t="s">
        <v>576</v>
      </c>
      <c r="F61" s="660" t="s">
        <v>24</v>
      </c>
      <c r="G61" s="642" t="s">
        <v>11</v>
      </c>
      <c r="H61" s="660" t="s">
        <v>477</v>
      </c>
      <c r="I61" s="641" t="s">
        <v>169</v>
      </c>
      <c r="J61" s="641" t="s">
        <v>182</v>
      </c>
      <c r="K61" s="644" t="s">
        <v>1237</v>
      </c>
      <c r="L61" s="645">
        <v>2.5000000000000001E-2</v>
      </c>
      <c r="M61" s="855">
        <v>2000</v>
      </c>
      <c r="N61" s="636"/>
      <c r="O61" s="646" t="s">
        <v>228</v>
      </c>
      <c r="P61" s="647" t="s">
        <v>137</v>
      </c>
      <c r="Q61" s="647">
        <v>4875</v>
      </c>
      <c r="R61" s="647"/>
      <c r="S61" s="773">
        <f t="shared" si="0"/>
        <v>243.75</v>
      </c>
      <c r="T61" s="647"/>
      <c r="U61" s="633"/>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c r="BR61" s="244"/>
      <c r="BS61" s="244"/>
      <c r="BT61" s="244"/>
      <c r="BU61" s="244"/>
      <c r="BV61" s="244"/>
      <c r="BW61" s="244"/>
      <c r="BX61" s="244"/>
      <c r="BY61" s="244"/>
      <c r="BZ61" s="244"/>
      <c r="CA61" s="244"/>
      <c r="CB61" s="244"/>
      <c r="CC61" s="244"/>
      <c r="CD61" s="244"/>
      <c r="CE61" s="244"/>
      <c r="CF61" s="244"/>
      <c r="CG61" s="244"/>
      <c r="CH61" s="244"/>
      <c r="CI61" s="244"/>
      <c r="CJ61" s="244"/>
      <c r="CK61" s="244"/>
      <c r="CL61" s="244"/>
      <c r="CM61" s="244"/>
      <c r="CN61" s="244"/>
      <c r="CO61" s="244"/>
      <c r="CP61" s="244"/>
      <c r="CQ61" s="244"/>
      <c r="CR61" s="244"/>
      <c r="CS61" s="244"/>
      <c r="CT61" s="244"/>
      <c r="CU61" s="244"/>
      <c r="CV61" s="244"/>
      <c r="CW61" s="244"/>
      <c r="CX61" s="244"/>
      <c r="CY61" s="244"/>
      <c r="CZ61" s="244"/>
      <c r="DA61" s="244"/>
      <c r="DB61" s="244"/>
      <c r="DC61" s="244"/>
      <c r="DD61" s="244"/>
      <c r="DE61" s="244"/>
      <c r="DF61" s="244"/>
      <c r="DG61" s="244"/>
      <c r="DH61" s="244"/>
      <c r="DI61" s="244"/>
      <c r="DJ61" s="244"/>
      <c r="DK61" s="244"/>
      <c r="DL61" s="244"/>
      <c r="DM61" s="244"/>
      <c r="DN61" s="244"/>
      <c r="DO61" s="244"/>
      <c r="DP61" s="244"/>
      <c r="DQ61" s="244"/>
      <c r="DR61" s="244"/>
      <c r="DS61" s="244"/>
      <c r="DT61" s="244"/>
      <c r="DU61" s="244"/>
      <c r="DV61" s="244"/>
      <c r="DW61" s="244"/>
      <c r="DX61" s="244"/>
      <c r="DY61" s="244"/>
      <c r="DZ61" s="244"/>
      <c r="EA61" s="244"/>
      <c r="EB61" s="244"/>
      <c r="EC61" s="244"/>
      <c r="ED61" s="244"/>
      <c r="EE61" s="244"/>
      <c r="EF61" s="244"/>
      <c r="EG61" s="244"/>
      <c r="EH61" s="244"/>
      <c r="EI61" s="244"/>
      <c r="EJ61" s="244"/>
      <c r="EK61" s="244"/>
      <c r="EL61" s="244"/>
      <c r="EM61" s="244"/>
      <c r="EN61" s="244"/>
      <c r="EO61" s="244"/>
      <c r="EP61" s="244"/>
      <c r="EQ61" s="244"/>
      <c r="ER61" s="244"/>
      <c r="ES61" s="244"/>
      <c r="ET61" s="244"/>
      <c r="EU61" s="244"/>
      <c r="EV61" s="244"/>
      <c r="EW61" s="244"/>
      <c r="EX61" s="244"/>
      <c r="EY61" s="244"/>
      <c r="EZ61" s="244"/>
      <c r="FA61" s="244"/>
      <c r="FB61" s="244"/>
      <c r="FC61" s="244"/>
      <c r="FD61" s="244"/>
      <c r="FE61" s="244"/>
      <c r="FF61" s="244"/>
      <c r="FG61" s="244"/>
      <c r="FH61" s="244"/>
      <c r="FI61" s="244"/>
      <c r="FJ61" s="244"/>
      <c r="FK61" s="244"/>
      <c r="FL61" s="244"/>
      <c r="FM61" s="244"/>
      <c r="FN61" s="244"/>
      <c r="FO61" s="244"/>
      <c r="FP61" s="244"/>
      <c r="FQ61" s="244"/>
      <c r="FR61" s="244"/>
      <c r="FS61" s="244"/>
      <c r="FT61" s="244"/>
      <c r="FU61" s="244"/>
      <c r="FV61" s="244"/>
      <c r="FW61" s="244"/>
      <c r="FX61" s="244"/>
      <c r="FY61" s="244"/>
      <c r="FZ61" s="244"/>
      <c r="GA61" s="244"/>
      <c r="GB61" s="244"/>
      <c r="GC61" s="244"/>
      <c r="GD61" s="244"/>
      <c r="GE61" s="244"/>
      <c r="GF61" s="244"/>
      <c r="GG61" s="244"/>
      <c r="GH61" s="244"/>
      <c r="GI61" s="244"/>
      <c r="GJ61" s="244"/>
      <c r="GK61" s="244"/>
      <c r="GL61" s="244"/>
      <c r="GM61" s="244"/>
      <c r="GN61" s="244"/>
      <c r="GO61" s="244"/>
      <c r="GP61" s="244"/>
      <c r="GQ61" s="244"/>
      <c r="GR61" s="244"/>
      <c r="GS61" s="244"/>
      <c r="GT61" s="244"/>
      <c r="GU61" s="244"/>
      <c r="GV61" s="244"/>
      <c r="GW61" s="244"/>
      <c r="GX61" s="244"/>
      <c r="GY61" s="244"/>
      <c r="GZ61" s="244"/>
      <c r="HA61" s="244"/>
      <c r="HB61" s="244"/>
      <c r="HC61" s="244"/>
      <c r="HD61" s="244"/>
      <c r="HE61" s="244"/>
      <c r="HF61" s="244"/>
      <c r="HG61" s="244"/>
      <c r="HH61" s="244"/>
      <c r="HI61" s="244"/>
      <c r="HJ61" s="244"/>
      <c r="HK61" s="244"/>
      <c r="HL61" s="244"/>
      <c r="HM61" s="244"/>
      <c r="HN61" s="244"/>
      <c r="HO61" s="244"/>
      <c r="HP61" s="244"/>
      <c r="HQ61" s="244"/>
      <c r="HR61" s="244"/>
      <c r="HS61" s="244"/>
      <c r="HT61" s="244"/>
      <c r="HU61" s="244"/>
      <c r="HV61" s="244"/>
      <c r="HW61" s="244"/>
      <c r="HX61" s="244"/>
      <c r="HY61" s="244"/>
      <c r="HZ61" s="244"/>
      <c r="IA61" s="244"/>
      <c r="IB61" s="244"/>
      <c r="IC61" s="244"/>
      <c r="ID61" s="244"/>
      <c r="IE61" s="244"/>
      <c r="IF61" s="244"/>
      <c r="IG61" s="244"/>
      <c r="IH61" s="244"/>
      <c r="II61" s="244"/>
      <c r="IJ61" s="244"/>
      <c r="IK61" s="244"/>
      <c r="IL61" s="244"/>
      <c r="IM61" s="244"/>
      <c r="IN61" s="244"/>
    </row>
    <row r="62" spans="1:248" s="659" customFormat="1" ht="22.5">
      <c r="A62" s="636" t="s">
        <v>424</v>
      </c>
      <c r="B62" s="636"/>
      <c r="C62" s="636">
        <v>2012</v>
      </c>
      <c r="D62" s="641" t="s">
        <v>836</v>
      </c>
      <c r="E62" s="641" t="s">
        <v>576</v>
      </c>
      <c r="F62" s="660" t="s">
        <v>24</v>
      </c>
      <c r="G62" s="642" t="s">
        <v>11</v>
      </c>
      <c r="H62" s="657" t="s">
        <v>1247</v>
      </c>
      <c r="I62" s="641" t="s">
        <v>590</v>
      </c>
      <c r="J62" s="641" t="s">
        <v>181</v>
      </c>
      <c r="K62" s="644"/>
      <c r="L62" s="645">
        <v>2.5000000000000001E-2</v>
      </c>
      <c r="M62" s="855">
        <v>100</v>
      </c>
      <c r="N62" s="636"/>
      <c r="O62" s="646" t="s">
        <v>228</v>
      </c>
      <c r="P62" s="647" t="s">
        <v>137</v>
      </c>
      <c r="Q62" s="647">
        <v>6</v>
      </c>
      <c r="R62" s="647"/>
      <c r="S62" s="773">
        <f t="shared" si="0"/>
        <v>6</v>
      </c>
      <c r="T62" s="647"/>
      <c r="U62" s="633"/>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c r="CF62" s="244"/>
      <c r="CG62" s="244"/>
      <c r="CH62" s="244"/>
      <c r="CI62" s="244"/>
      <c r="CJ62" s="244"/>
      <c r="CK62" s="244"/>
      <c r="CL62" s="244"/>
      <c r="CM62" s="244"/>
      <c r="CN62" s="244"/>
      <c r="CO62" s="244"/>
      <c r="CP62" s="244"/>
      <c r="CQ62" s="244"/>
      <c r="CR62" s="244"/>
      <c r="CS62" s="244"/>
      <c r="CT62" s="244"/>
      <c r="CU62" s="244"/>
      <c r="CV62" s="244"/>
      <c r="CW62" s="244"/>
      <c r="CX62" s="244"/>
      <c r="CY62" s="244"/>
      <c r="CZ62" s="244"/>
      <c r="DA62" s="244"/>
      <c r="DB62" s="244"/>
      <c r="DC62" s="244"/>
      <c r="DD62" s="244"/>
      <c r="DE62" s="244"/>
      <c r="DF62" s="244"/>
      <c r="DG62" s="244"/>
      <c r="DH62" s="244"/>
      <c r="DI62" s="244"/>
      <c r="DJ62" s="244"/>
      <c r="DK62" s="244"/>
      <c r="DL62" s="244"/>
      <c r="DM62" s="244"/>
      <c r="DN62" s="244"/>
      <c r="DO62" s="244"/>
      <c r="DP62" s="244"/>
      <c r="DQ62" s="244"/>
      <c r="DR62" s="244"/>
      <c r="DS62" s="244"/>
      <c r="DT62" s="244"/>
      <c r="DU62" s="244"/>
      <c r="DV62" s="244"/>
      <c r="DW62" s="244"/>
      <c r="DX62" s="244"/>
      <c r="DY62" s="244"/>
      <c r="DZ62" s="244"/>
      <c r="EA62" s="244"/>
      <c r="EB62" s="244"/>
      <c r="EC62" s="244"/>
      <c r="ED62" s="244"/>
      <c r="EE62" s="244"/>
      <c r="EF62" s="244"/>
      <c r="EG62" s="244"/>
      <c r="EH62" s="244"/>
      <c r="EI62" s="244"/>
      <c r="EJ62" s="244"/>
      <c r="EK62" s="244"/>
      <c r="EL62" s="244"/>
      <c r="EM62" s="244"/>
      <c r="EN62" s="244"/>
      <c r="EO62" s="244"/>
      <c r="EP62" s="244"/>
      <c r="EQ62" s="244"/>
      <c r="ER62" s="244"/>
      <c r="ES62" s="244"/>
      <c r="ET62" s="244"/>
      <c r="EU62" s="244"/>
      <c r="EV62" s="244"/>
      <c r="EW62" s="244"/>
      <c r="EX62" s="244"/>
      <c r="EY62" s="244"/>
      <c r="EZ62" s="244"/>
      <c r="FA62" s="244"/>
      <c r="FB62" s="244"/>
      <c r="FC62" s="244"/>
      <c r="FD62" s="244"/>
      <c r="FE62" s="244"/>
      <c r="FF62" s="244"/>
      <c r="FG62" s="244"/>
      <c r="FH62" s="244"/>
      <c r="FI62" s="244"/>
      <c r="FJ62" s="244"/>
      <c r="FK62" s="244"/>
      <c r="FL62" s="244"/>
      <c r="FM62" s="244"/>
      <c r="FN62" s="244"/>
      <c r="FO62" s="244"/>
      <c r="FP62" s="244"/>
      <c r="FQ62" s="244"/>
      <c r="FR62" s="244"/>
      <c r="FS62" s="244"/>
      <c r="FT62" s="244"/>
      <c r="FU62" s="244"/>
      <c r="FV62" s="244"/>
      <c r="FW62" s="244"/>
      <c r="FX62" s="244"/>
      <c r="FY62" s="244"/>
      <c r="FZ62" s="244"/>
      <c r="GA62" s="244"/>
      <c r="GB62" s="244"/>
      <c r="GC62" s="244"/>
      <c r="GD62" s="244"/>
      <c r="GE62" s="244"/>
      <c r="GF62" s="244"/>
      <c r="GG62" s="244"/>
      <c r="GH62" s="244"/>
      <c r="GI62" s="244"/>
      <c r="GJ62" s="244"/>
      <c r="GK62" s="244"/>
      <c r="GL62" s="244"/>
      <c r="GM62" s="244"/>
      <c r="GN62" s="244"/>
      <c r="GO62" s="244"/>
      <c r="GP62" s="244"/>
      <c r="GQ62" s="244"/>
      <c r="GR62" s="244"/>
      <c r="GS62" s="244"/>
      <c r="GT62" s="244"/>
      <c r="GU62" s="244"/>
      <c r="GV62" s="244"/>
      <c r="GW62" s="244"/>
      <c r="GX62" s="244"/>
      <c r="GY62" s="244"/>
      <c r="GZ62" s="244"/>
      <c r="HA62" s="244"/>
      <c r="HB62" s="244"/>
      <c r="HC62" s="244"/>
      <c r="HD62" s="244"/>
      <c r="HE62" s="244"/>
      <c r="HF62" s="244"/>
      <c r="HG62" s="244"/>
      <c r="HH62" s="244"/>
      <c r="HI62" s="244"/>
      <c r="HJ62" s="244"/>
      <c r="HK62" s="244"/>
      <c r="HL62" s="244"/>
      <c r="HM62" s="244"/>
      <c r="HN62" s="244"/>
      <c r="HO62" s="244"/>
      <c r="HP62" s="244"/>
      <c r="HQ62" s="244"/>
      <c r="HR62" s="244"/>
      <c r="HS62" s="244"/>
      <c r="HT62" s="244"/>
      <c r="HU62" s="244"/>
      <c r="HV62" s="244"/>
      <c r="HW62" s="244"/>
      <c r="HX62" s="244"/>
      <c r="HY62" s="244"/>
      <c r="HZ62" s="244"/>
      <c r="IA62" s="244"/>
      <c r="IB62" s="244"/>
      <c r="IC62" s="244"/>
      <c r="ID62" s="244"/>
      <c r="IE62" s="244"/>
      <c r="IF62" s="244"/>
      <c r="IG62" s="244"/>
      <c r="IH62" s="244"/>
      <c r="II62" s="244"/>
      <c r="IJ62" s="244"/>
      <c r="IK62" s="244"/>
      <c r="IL62" s="244"/>
      <c r="IM62" s="244"/>
      <c r="IN62" s="244"/>
    </row>
    <row r="63" spans="1:248" s="659" customFormat="1">
      <c r="A63" s="636" t="s">
        <v>424</v>
      </c>
      <c r="B63" s="636"/>
      <c r="C63" s="636">
        <v>2012</v>
      </c>
      <c r="D63" s="641" t="s">
        <v>836</v>
      </c>
      <c r="E63" s="641" t="s">
        <v>576</v>
      </c>
      <c r="F63" s="660" t="s">
        <v>24</v>
      </c>
      <c r="G63" s="642" t="s">
        <v>11</v>
      </c>
      <c r="H63" s="660" t="s">
        <v>477</v>
      </c>
      <c r="I63" s="641" t="s">
        <v>169</v>
      </c>
      <c r="J63" s="641" t="s">
        <v>181</v>
      </c>
      <c r="K63" s="644" t="s">
        <v>1237</v>
      </c>
      <c r="L63" s="645">
        <v>2.5000000000000001E-2</v>
      </c>
      <c r="M63" s="855">
        <v>2000</v>
      </c>
      <c r="N63" s="636"/>
      <c r="O63" s="646" t="s">
        <v>228</v>
      </c>
      <c r="P63" s="647" t="s">
        <v>137</v>
      </c>
      <c r="Q63" s="647">
        <v>1330</v>
      </c>
      <c r="R63" s="647"/>
      <c r="S63" s="773">
        <f t="shared" si="0"/>
        <v>66.5</v>
      </c>
      <c r="T63" s="647"/>
      <c r="U63" s="650" t="str">
        <f>IF(ISBLANK(T63),"",T63/P63)</f>
        <v/>
      </c>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c r="BT63" s="244"/>
      <c r="BU63" s="244"/>
      <c r="BV63" s="244"/>
      <c r="BW63" s="244"/>
      <c r="BX63" s="244"/>
      <c r="BY63" s="244"/>
      <c r="BZ63" s="244"/>
      <c r="CA63" s="244"/>
      <c r="CB63" s="244"/>
      <c r="CC63" s="244"/>
      <c r="CD63" s="244"/>
      <c r="CE63" s="244"/>
      <c r="CF63" s="244"/>
      <c r="CG63" s="244"/>
      <c r="CH63" s="244"/>
      <c r="CI63" s="244"/>
      <c r="CJ63" s="244"/>
      <c r="CK63" s="244"/>
      <c r="CL63" s="244"/>
      <c r="CM63" s="244"/>
      <c r="CN63" s="244"/>
      <c r="CO63" s="244"/>
      <c r="CP63" s="244"/>
      <c r="CQ63" s="244"/>
      <c r="CR63" s="244"/>
      <c r="CS63" s="244"/>
      <c r="CT63" s="244"/>
      <c r="CU63" s="244"/>
      <c r="CV63" s="244"/>
      <c r="CW63" s="244"/>
      <c r="CX63" s="244"/>
      <c r="CY63" s="244"/>
      <c r="CZ63" s="244"/>
      <c r="DA63" s="244"/>
      <c r="DB63" s="244"/>
      <c r="DC63" s="244"/>
      <c r="DD63" s="244"/>
      <c r="DE63" s="244"/>
      <c r="DF63" s="244"/>
      <c r="DG63" s="244"/>
      <c r="DH63" s="244"/>
      <c r="DI63" s="244"/>
      <c r="DJ63" s="244"/>
      <c r="DK63" s="244"/>
      <c r="DL63" s="244"/>
      <c r="DM63" s="244"/>
      <c r="DN63" s="244"/>
      <c r="DO63" s="244"/>
      <c r="DP63" s="244"/>
      <c r="DQ63" s="244"/>
      <c r="DR63" s="244"/>
      <c r="DS63" s="244"/>
      <c r="DT63" s="244"/>
      <c r="DU63" s="244"/>
      <c r="DV63" s="244"/>
      <c r="DW63" s="244"/>
      <c r="DX63" s="244"/>
      <c r="DY63" s="244"/>
      <c r="DZ63" s="244"/>
      <c r="EA63" s="244"/>
      <c r="EB63" s="244"/>
      <c r="EC63" s="244"/>
      <c r="ED63" s="244"/>
      <c r="EE63" s="244"/>
      <c r="EF63" s="244"/>
      <c r="EG63" s="244"/>
      <c r="EH63" s="244"/>
      <c r="EI63" s="244"/>
      <c r="EJ63" s="244"/>
      <c r="EK63" s="244"/>
      <c r="EL63" s="244"/>
      <c r="EM63" s="244"/>
      <c r="EN63" s="244"/>
      <c r="EO63" s="244"/>
      <c r="EP63" s="244"/>
      <c r="EQ63" s="244"/>
      <c r="ER63" s="244"/>
      <c r="ES63" s="244"/>
      <c r="ET63" s="244"/>
      <c r="EU63" s="244"/>
      <c r="EV63" s="244"/>
      <c r="EW63" s="244"/>
      <c r="EX63" s="244"/>
      <c r="EY63" s="244"/>
      <c r="EZ63" s="244"/>
      <c r="FA63" s="244"/>
      <c r="FB63" s="244"/>
      <c r="FC63" s="244"/>
      <c r="FD63" s="244"/>
      <c r="FE63" s="244"/>
      <c r="FF63" s="244"/>
      <c r="FG63" s="244"/>
      <c r="FH63" s="244"/>
      <c r="FI63" s="244"/>
      <c r="FJ63" s="244"/>
      <c r="FK63" s="244"/>
      <c r="FL63" s="244"/>
      <c r="FM63" s="244"/>
      <c r="FN63" s="244"/>
      <c r="FO63" s="244"/>
      <c r="FP63" s="244"/>
      <c r="FQ63" s="244"/>
      <c r="FR63" s="244"/>
      <c r="FS63" s="244"/>
      <c r="FT63" s="244"/>
      <c r="FU63" s="244"/>
      <c r="FV63" s="244"/>
      <c r="FW63" s="244"/>
      <c r="FX63" s="244"/>
      <c r="FY63" s="244"/>
      <c r="FZ63" s="244"/>
      <c r="GA63" s="244"/>
      <c r="GB63" s="244"/>
      <c r="GC63" s="244"/>
      <c r="GD63" s="244"/>
      <c r="GE63" s="244"/>
      <c r="GF63" s="244"/>
      <c r="GG63" s="244"/>
      <c r="GH63" s="244"/>
      <c r="GI63" s="244"/>
      <c r="GJ63" s="244"/>
      <c r="GK63" s="244"/>
      <c r="GL63" s="244"/>
      <c r="GM63" s="244"/>
      <c r="GN63" s="244"/>
      <c r="GO63" s="244"/>
      <c r="GP63" s="244"/>
      <c r="GQ63" s="244"/>
      <c r="GR63" s="244"/>
      <c r="GS63" s="244"/>
      <c r="GT63" s="244"/>
      <c r="GU63" s="244"/>
      <c r="GV63" s="244"/>
      <c r="GW63" s="244"/>
      <c r="GX63" s="244"/>
      <c r="GY63" s="244"/>
      <c r="GZ63" s="244"/>
      <c r="HA63" s="244"/>
      <c r="HB63" s="244"/>
      <c r="HC63" s="244"/>
      <c r="HD63" s="244"/>
      <c r="HE63" s="244"/>
      <c r="HF63" s="244"/>
      <c r="HG63" s="244"/>
      <c r="HH63" s="244"/>
      <c r="HI63" s="244"/>
      <c r="HJ63" s="244"/>
      <c r="HK63" s="244"/>
      <c r="HL63" s="244"/>
      <c r="HM63" s="244"/>
      <c r="HN63" s="244"/>
      <c r="HO63" s="244"/>
      <c r="HP63" s="244"/>
      <c r="HQ63" s="244"/>
      <c r="HR63" s="244"/>
      <c r="HS63" s="244"/>
      <c r="HT63" s="244"/>
      <c r="HU63" s="244"/>
      <c r="HV63" s="244"/>
      <c r="HW63" s="244"/>
      <c r="HX63" s="244"/>
      <c r="HY63" s="244"/>
      <c r="HZ63" s="244"/>
      <c r="IA63" s="244"/>
      <c r="IB63" s="244"/>
      <c r="IC63" s="244"/>
      <c r="ID63" s="244"/>
      <c r="IE63" s="244"/>
      <c r="IF63" s="244"/>
      <c r="IG63" s="244"/>
      <c r="IH63" s="244"/>
      <c r="II63" s="244"/>
      <c r="IJ63" s="244"/>
      <c r="IK63" s="244"/>
      <c r="IL63" s="244"/>
      <c r="IM63" s="244"/>
      <c r="IN63" s="244"/>
    </row>
    <row r="64" spans="1:248" s="659" customFormat="1" ht="33.75">
      <c r="A64" s="636" t="s">
        <v>424</v>
      </c>
      <c r="B64" s="636"/>
      <c r="C64" s="636">
        <v>2012</v>
      </c>
      <c r="D64" s="641" t="s">
        <v>836</v>
      </c>
      <c r="E64" s="641" t="s">
        <v>576</v>
      </c>
      <c r="F64" s="660" t="s">
        <v>24</v>
      </c>
      <c r="G64" s="642" t="s">
        <v>11</v>
      </c>
      <c r="H64" s="660" t="s">
        <v>477</v>
      </c>
      <c r="I64" s="641" t="s">
        <v>169</v>
      </c>
      <c r="J64" s="641" t="s">
        <v>1234</v>
      </c>
      <c r="K64" s="644" t="s">
        <v>1249</v>
      </c>
      <c r="L64" s="645">
        <v>2.5000000000000001E-2</v>
      </c>
      <c r="M64" s="855">
        <v>10000</v>
      </c>
      <c r="N64" s="636"/>
      <c r="O64" s="776">
        <v>0.03</v>
      </c>
      <c r="P64" s="647" t="s">
        <v>137</v>
      </c>
      <c r="Q64" s="646">
        <v>7388</v>
      </c>
      <c r="R64" s="647"/>
      <c r="S64" s="773">
        <f t="shared" si="0"/>
        <v>73.88</v>
      </c>
      <c r="T64" s="647"/>
      <c r="U64" s="633"/>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c r="BV64" s="244"/>
      <c r="BW64" s="244"/>
      <c r="BX64" s="244"/>
      <c r="BY64" s="244"/>
      <c r="BZ64" s="244"/>
      <c r="CA64" s="244"/>
      <c r="CB64" s="244"/>
      <c r="CC64" s="244"/>
      <c r="CD64" s="244"/>
      <c r="CE64" s="244"/>
      <c r="CF64" s="244"/>
      <c r="CG64" s="244"/>
      <c r="CH64" s="244"/>
      <c r="CI64" s="244"/>
      <c r="CJ64" s="244"/>
      <c r="CK64" s="244"/>
      <c r="CL64" s="244"/>
      <c r="CM64" s="244"/>
      <c r="CN64" s="244"/>
      <c r="CO64" s="244"/>
      <c r="CP64" s="244"/>
      <c r="CQ64" s="244"/>
      <c r="CR64" s="244"/>
      <c r="CS64" s="244"/>
      <c r="CT64" s="244"/>
      <c r="CU64" s="244"/>
      <c r="CV64" s="244"/>
      <c r="CW64" s="244"/>
      <c r="CX64" s="244"/>
      <c r="CY64" s="244"/>
      <c r="CZ64" s="244"/>
      <c r="DA64" s="244"/>
      <c r="DB64" s="244"/>
      <c r="DC64" s="244"/>
      <c r="DD64" s="244"/>
      <c r="DE64" s="244"/>
      <c r="DF64" s="244"/>
      <c r="DG64" s="244"/>
      <c r="DH64" s="244"/>
      <c r="DI64" s="244"/>
      <c r="DJ64" s="244"/>
      <c r="DK64" s="244"/>
      <c r="DL64" s="244"/>
      <c r="DM64" s="244"/>
      <c r="DN64" s="244"/>
      <c r="DO64" s="244"/>
      <c r="DP64" s="244"/>
      <c r="DQ64" s="244"/>
      <c r="DR64" s="244"/>
      <c r="DS64" s="244"/>
      <c r="DT64" s="244"/>
      <c r="DU64" s="244"/>
      <c r="DV64" s="244"/>
      <c r="DW64" s="244"/>
      <c r="DX64" s="244"/>
      <c r="DY64" s="244"/>
      <c r="DZ64" s="244"/>
      <c r="EA64" s="244"/>
      <c r="EB64" s="244"/>
      <c r="EC64" s="244"/>
      <c r="ED64" s="244"/>
      <c r="EE64" s="244"/>
      <c r="EF64" s="244"/>
      <c r="EG64" s="244"/>
      <c r="EH64" s="244"/>
      <c r="EI64" s="244"/>
      <c r="EJ64" s="244"/>
      <c r="EK64" s="244"/>
      <c r="EL64" s="244"/>
      <c r="EM64" s="244"/>
      <c r="EN64" s="244"/>
      <c r="EO64" s="244"/>
      <c r="EP64" s="244"/>
      <c r="EQ64" s="244"/>
      <c r="ER64" s="244"/>
      <c r="ES64" s="244"/>
      <c r="ET64" s="244"/>
      <c r="EU64" s="244"/>
      <c r="EV64" s="244"/>
      <c r="EW64" s="244"/>
      <c r="EX64" s="244"/>
      <c r="EY64" s="244"/>
      <c r="EZ64" s="244"/>
      <c r="FA64" s="244"/>
      <c r="FB64" s="244"/>
      <c r="FC64" s="244"/>
      <c r="FD64" s="244"/>
      <c r="FE64" s="244"/>
      <c r="FF64" s="244"/>
      <c r="FG64" s="244"/>
      <c r="FH64" s="244"/>
      <c r="FI64" s="244"/>
      <c r="FJ64" s="244"/>
      <c r="FK64" s="244"/>
      <c r="FL64" s="244"/>
      <c r="FM64" s="244"/>
      <c r="FN64" s="244"/>
      <c r="FO64" s="244"/>
      <c r="FP64" s="244"/>
      <c r="FQ64" s="244"/>
      <c r="FR64" s="244"/>
      <c r="FS64" s="244"/>
      <c r="FT64" s="244"/>
      <c r="FU64" s="244"/>
      <c r="FV64" s="244"/>
      <c r="FW64" s="244"/>
      <c r="FX64" s="244"/>
      <c r="FY64" s="244"/>
      <c r="FZ64" s="244"/>
      <c r="GA64" s="244"/>
      <c r="GB64" s="244"/>
      <c r="GC64" s="244"/>
      <c r="GD64" s="244"/>
      <c r="GE64" s="244"/>
      <c r="GF64" s="244"/>
      <c r="GG64" s="244"/>
      <c r="GH64" s="244"/>
      <c r="GI64" s="244"/>
      <c r="GJ64" s="244"/>
      <c r="GK64" s="244"/>
      <c r="GL64" s="244"/>
      <c r="GM64" s="244"/>
      <c r="GN64" s="244"/>
      <c r="GO64" s="244"/>
      <c r="GP64" s="244"/>
      <c r="GQ64" s="244"/>
      <c r="GR64" s="244"/>
      <c r="GS64" s="244"/>
      <c r="GT64" s="244"/>
      <c r="GU64" s="244"/>
      <c r="GV64" s="244"/>
      <c r="GW64" s="244"/>
      <c r="GX64" s="244"/>
      <c r="GY64" s="244"/>
      <c r="GZ64" s="244"/>
      <c r="HA64" s="244"/>
      <c r="HB64" s="244"/>
      <c r="HC64" s="244"/>
      <c r="HD64" s="244"/>
      <c r="HE64" s="244"/>
      <c r="HF64" s="244"/>
      <c r="HG64" s="244"/>
      <c r="HH64" s="244"/>
      <c r="HI64" s="244"/>
      <c r="HJ64" s="244"/>
      <c r="HK64" s="244"/>
      <c r="HL64" s="244"/>
      <c r="HM64" s="244"/>
      <c r="HN64" s="244"/>
      <c r="HO64" s="244"/>
      <c r="HP64" s="244"/>
      <c r="HQ64" s="244"/>
      <c r="HR64" s="244"/>
      <c r="HS64" s="244"/>
      <c r="HT64" s="244"/>
      <c r="HU64" s="244"/>
      <c r="HV64" s="244"/>
      <c r="HW64" s="244"/>
      <c r="HX64" s="244"/>
      <c r="HY64" s="244"/>
      <c r="HZ64" s="244"/>
      <c r="IA64" s="244"/>
      <c r="IB64" s="244"/>
      <c r="IC64" s="244"/>
      <c r="ID64" s="244"/>
      <c r="IE64" s="244"/>
      <c r="IF64" s="244"/>
      <c r="IG64" s="244"/>
      <c r="IH64" s="244"/>
      <c r="II64" s="244"/>
      <c r="IJ64" s="244"/>
      <c r="IK64" s="244"/>
      <c r="IL64" s="244"/>
      <c r="IM64" s="244"/>
      <c r="IN64" s="244"/>
    </row>
    <row r="65" spans="1:248" s="659" customFormat="1" ht="33.75">
      <c r="A65" s="636" t="s">
        <v>424</v>
      </c>
      <c r="B65" s="636"/>
      <c r="C65" s="636">
        <v>2012</v>
      </c>
      <c r="D65" s="641" t="s">
        <v>836</v>
      </c>
      <c r="E65" s="641" t="s">
        <v>576</v>
      </c>
      <c r="F65" s="660" t="s">
        <v>24</v>
      </c>
      <c r="G65" s="642" t="s">
        <v>11</v>
      </c>
      <c r="H65" s="660" t="s">
        <v>477</v>
      </c>
      <c r="I65" s="641" t="s">
        <v>169</v>
      </c>
      <c r="J65" s="641" t="s">
        <v>180</v>
      </c>
      <c r="K65" s="644" t="s">
        <v>1249</v>
      </c>
      <c r="L65" s="645">
        <v>2.5000000000000001E-2</v>
      </c>
      <c r="M65" s="855">
        <v>10000</v>
      </c>
      <c r="N65" s="636"/>
      <c r="O65" s="776">
        <v>0.02</v>
      </c>
      <c r="P65" s="647" t="s">
        <v>137</v>
      </c>
      <c r="Q65" s="646">
        <v>7388</v>
      </c>
      <c r="R65" s="647"/>
      <c r="S65" s="773">
        <f t="shared" si="0"/>
        <v>73.88</v>
      </c>
      <c r="T65" s="647"/>
      <c r="U65" s="633"/>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c r="BT65" s="244"/>
      <c r="BU65" s="244"/>
      <c r="BV65" s="244"/>
      <c r="BW65" s="244"/>
      <c r="BX65" s="244"/>
      <c r="BY65" s="244"/>
      <c r="BZ65" s="244"/>
      <c r="CA65" s="244"/>
      <c r="CB65" s="244"/>
      <c r="CC65" s="244"/>
      <c r="CD65" s="244"/>
      <c r="CE65" s="244"/>
      <c r="CF65" s="244"/>
      <c r="CG65" s="244"/>
      <c r="CH65" s="244"/>
      <c r="CI65" s="244"/>
      <c r="CJ65" s="244"/>
      <c r="CK65" s="244"/>
      <c r="CL65" s="244"/>
      <c r="CM65" s="244"/>
      <c r="CN65" s="244"/>
      <c r="CO65" s="244"/>
      <c r="CP65" s="244"/>
      <c r="CQ65" s="244"/>
      <c r="CR65" s="244"/>
      <c r="CS65" s="244"/>
      <c r="CT65" s="244"/>
      <c r="CU65" s="244"/>
      <c r="CV65" s="244"/>
      <c r="CW65" s="244"/>
      <c r="CX65" s="244"/>
      <c r="CY65" s="244"/>
      <c r="CZ65" s="244"/>
      <c r="DA65" s="244"/>
      <c r="DB65" s="244"/>
      <c r="DC65" s="244"/>
      <c r="DD65" s="244"/>
      <c r="DE65" s="244"/>
      <c r="DF65" s="244"/>
      <c r="DG65" s="244"/>
      <c r="DH65" s="244"/>
      <c r="DI65" s="244"/>
      <c r="DJ65" s="244"/>
      <c r="DK65" s="244"/>
      <c r="DL65" s="244"/>
      <c r="DM65" s="244"/>
      <c r="DN65" s="244"/>
      <c r="DO65" s="244"/>
      <c r="DP65" s="244"/>
      <c r="DQ65" s="244"/>
      <c r="DR65" s="244"/>
      <c r="DS65" s="244"/>
      <c r="DT65" s="244"/>
      <c r="DU65" s="244"/>
      <c r="DV65" s="244"/>
      <c r="DW65" s="244"/>
      <c r="DX65" s="244"/>
      <c r="DY65" s="244"/>
      <c r="DZ65" s="244"/>
      <c r="EA65" s="244"/>
      <c r="EB65" s="244"/>
      <c r="EC65" s="244"/>
      <c r="ED65" s="244"/>
      <c r="EE65" s="244"/>
      <c r="EF65" s="244"/>
      <c r="EG65" s="244"/>
      <c r="EH65" s="244"/>
      <c r="EI65" s="244"/>
      <c r="EJ65" s="244"/>
      <c r="EK65" s="244"/>
      <c r="EL65" s="244"/>
      <c r="EM65" s="244"/>
      <c r="EN65" s="244"/>
      <c r="EO65" s="244"/>
      <c r="EP65" s="244"/>
      <c r="EQ65" s="244"/>
      <c r="ER65" s="244"/>
      <c r="ES65" s="244"/>
      <c r="ET65" s="244"/>
      <c r="EU65" s="244"/>
      <c r="EV65" s="244"/>
      <c r="EW65" s="244"/>
      <c r="EX65" s="244"/>
      <c r="EY65" s="244"/>
      <c r="EZ65" s="244"/>
      <c r="FA65" s="244"/>
      <c r="FB65" s="244"/>
      <c r="FC65" s="244"/>
      <c r="FD65" s="244"/>
      <c r="FE65" s="244"/>
      <c r="FF65" s="244"/>
      <c r="FG65" s="244"/>
      <c r="FH65" s="244"/>
      <c r="FI65" s="244"/>
      <c r="FJ65" s="244"/>
      <c r="FK65" s="244"/>
      <c r="FL65" s="244"/>
      <c r="FM65" s="244"/>
      <c r="FN65" s="244"/>
      <c r="FO65" s="244"/>
      <c r="FP65" s="244"/>
      <c r="FQ65" s="244"/>
      <c r="FR65" s="244"/>
      <c r="FS65" s="244"/>
      <c r="FT65" s="244"/>
      <c r="FU65" s="244"/>
      <c r="FV65" s="244"/>
      <c r="FW65" s="244"/>
      <c r="FX65" s="244"/>
      <c r="FY65" s="244"/>
      <c r="FZ65" s="244"/>
      <c r="GA65" s="244"/>
      <c r="GB65" s="244"/>
      <c r="GC65" s="244"/>
      <c r="GD65" s="244"/>
      <c r="GE65" s="244"/>
      <c r="GF65" s="244"/>
      <c r="GG65" s="244"/>
      <c r="GH65" s="244"/>
      <c r="GI65" s="244"/>
      <c r="GJ65" s="244"/>
      <c r="GK65" s="244"/>
      <c r="GL65" s="244"/>
      <c r="GM65" s="244"/>
      <c r="GN65" s="244"/>
      <c r="GO65" s="244"/>
      <c r="GP65" s="244"/>
      <c r="GQ65" s="244"/>
      <c r="GR65" s="244"/>
      <c r="GS65" s="244"/>
      <c r="GT65" s="244"/>
      <c r="GU65" s="244"/>
      <c r="GV65" s="244"/>
      <c r="GW65" s="244"/>
      <c r="GX65" s="244"/>
      <c r="GY65" s="244"/>
      <c r="GZ65" s="244"/>
      <c r="HA65" s="244"/>
      <c r="HB65" s="244"/>
      <c r="HC65" s="244"/>
      <c r="HD65" s="244"/>
      <c r="HE65" s="244"/>
      <c r="HF65" s="244"/>
      <c r="HG65" s="244"/>
      <c r="HH65" s="244"/>
      <c r="HI65" s="244"/>
      <c r="HJ65" s="244"/>
      <c r="HK65" s="244"/>
      <c r="HL65" s="244"/>
      <c r="HM65" s="244"/>
      <c r="HN65" s="244"/>
      <c r="HO65" s="244"/>
      <c r="HP65" s="244"/>
      <c r="HQ65" s="244"/>
      <c r="HR65" s="244"/>
      <c r="HS65" s="244"/>
      <c r="HT65" s="244"/>
      <c r="HU65" s="244"/>
      <c r="HV65" s="244"/>
      <c r="HW65" s="244"/>
      <c r="HX65" s="244"/>
      <c r="HY65" s="244"/>
      <c r="HZ65" s="244"/>
      <c r="IA65" s="244"/>
      <c r="IB65" s="244"/>
      <c r="IC65" s="244"/>
      <c r="ID65" s="244"/>
      <c r="IE65" s="244"/>
      <c r="IF65" s="244"/>
      <c r="IG65" s="244"/>
      <c r="IH65" s="244"/>
      <c r="II65" s="244"/>
      <c r="IJ65" s="244"/>
      <c r="IK65" s="244"/>
      <c r="IL65" s="244"/>
      <c r="IM65" s="244"/>
      <c r="IN65" s="244"/>
    </row>
    <row r="66" spans="1:248" s="811" customFormat="1" ht="22.5">
      <c r="A66" s="795" t="s">
        <v>424</v>
      </c>
      <c r="B66" s="795"/>
      <c r="C66" s="795">
        <v>2012</v>
      </c>
      <c r="D66" s="796" t="s">
        <v>837</v>
      </c>
      <c r="E66" s="796" t="s">
        <v>825</v>
      </c>
      <c r="F66" s="810" t="s">
        <v>24</v>
      </c>
      <c r="G66" s="797" t="s">
        <v>11</v>
      </c>
      <c r="H66" s="810" t="s">
        <v>426</v>
      </c>
      <c r="I66" s="796" t="s">
        <v>1405</v>
      </c>
      <c r="J66" s="796" t="s">
        <v>1234</v>
      </c>
      <c r="K66" s="799" t="s">
        <v>1235</v>
      </c>
      <c r="L66" s="800">
        <v>2.5000000000000001E-2</v>
      </c>
      <c r="M66" s="856">
        <v>800</v>
      </c>
      <c r="N66" s="795"/>
      <c r="O66" s="801">
        <v>0.09</v>
      </c>
      <c r="P66" s="802" t="s">
        <v>137</v>
      </c>
      <c r="Q66" s="802">
        <v>512</v>
      </c>
      <c r="R66" s="802"/>
      <c r="S66" s="803">
        <f t="shared" si="0"/>
        <v>64</v>
      </c>
      <c r="T66" s="802"/>
      <c r="U66" s="809"/>
      <c r="V66" s="808"/>
      <c r="W66" s="808"/>
      <c r="X66" s="808"/>
      <c r="Y66" s="808"/>
      <c r="Z66" s="808"/>
      <c r="AA66" s="808"/>
      <c r="AB66" s="808"/>
      <c r="AC66" s="808"/>
      <c r="AD66" s="808"/>
      <c r="AE66" s="808"/>
      <c r="AF66" s="808"/>
      <c r="AG66" s="808"/>
      <c r="AH66" s="808"/>
      <c r="AI66" s="808"/>
      <c r="AJ66" s="808"/>
      <c r="AK66" s="808"/>
      <c r="AL66" s="808"/>
      <c r="AM66" s="808"/>
      <c r="AN66" s="808"/>
      <c r="AO66" s="808"/>
      <c r="AP66" s="808"/>
      <c r="AQ66" s="808"/>
      <c r="AR66" s="808"/>
      <c r="AS66" s="808"/>
      <c r="AT66" s="808"/>
      <c r="AU66" s="808"/>
      <c r="AV66" s="808"/>
      <c r="AW66" s="808"/>
      <c r="AX66" s="808"/>
      <c r="AY66" s="808"/>
      <c r="AZ66" s="808"/>
      <c r="BA66" s="808"/>
      <c r="BB66" s="808"/>
      <c r="BC66" s="808"/>
      <c r="BD66" s="808"/>
      <c r="BE66" s="808"/>
      <c r="BF66" s="808"/>
      <c r="BG66" s="808"/>
      <c r="BH66" s="808"/>
      <c r="BI66" s="808"/>
      <c r="BJ66" s="808"/>
      <c r="BK66" s="808"/>
      <c r="BL66" s="808"/>
      <c r="BM66" s="808"/>
      <c r="BN66" s="808"/>
      <c r="BO66" s="808"/>
      <c r="BP66" s="808"/>
      <c r="BQ66" s="808"/>
      <c r="BR66" s="808"/>
      <c r="BS66" s="808"/>
      <c r="BT66" s="808"/>
      <c r="BU66" s="808"/>
      <c r="BV66" s="808"/>
      <c r="BW66" s="808"/>
      <c r="BX66" s="808"/>
      <c r="BY66" s="808"/>
      <c r="BZ66" s="808"/>
      <c r="CA66" s="808"/>
      <c r="CB66" s="808"/>
      <c r="CC66" s="808"/>
      <c r="CD66" s="808"/>
      <c r="CE66" s="808"/>
      <c r="CF66" s="808"/>
      <c r="CG66" s="808"/>
      <c r="CH66" s="808"/>
      <c r="CI66" s="808"/>
      <c r="CJ66" s="808"/>
      <c r="CK66" s="808"/>
      <c r="CL66" s="808"/>
      <c r="CM66" s="808"/>
      <c r="CN66" s="808"/>
      <c r="CO66" s="808"/>
      <c r="CP66" s="808"/>
      <c r="CQ66" s="808"/>
      <c r="CR66" s="808"/>
      <c r="CS66" s="808"/>
      <c r="CT66" s="808"/>
      <c r="CU66" s="808"/>
      <c r="CV66" s="808"/>
      <c r="CW66" s="808"/>
      <c r="CX66" s="808"/>
      <c r="CY66" s="808"/>
      <c r="CZ66" s="808"/>
      <c r="DA66" s="808"/>
      <c r="DB66" s="808"/>
      <c r="DC66" s="808"/>
      <c r="DD66" s="808"/>
      <c r="DE66" s="808"/>
      <c r="DF66" s="808"/>
      <c r="DG66" s="808"/>
      <c r="DH66" s="808"/>
      <c r="DI66" s="808"/>
      <c r="DJ66" s="808"/>
      <c r="DK66" s="808"/>
      <c r="DL66" s="808"/>
      <c r="DM66" s="808"/>
      <c r="DN66" s="808"/>
      <c r="DO66" s="808"/>
      <c r="DP66" s="808"/>
      <c r="DQ66" s="808"/>
      <c r="DR66" s="808"/>
      <c r="DS66" s="808"/>
      <c r="DT66" s="808"/>
      <c r="DU66" s="808"/>
      <c r="DV66" s="808"/>
      <c r="DW66" s="808"/>
      <c r="DX66" s="808"/>
      <c r="DY66" s="808"/>
      <c r="DZ66" s="808"/>
      <c r="EA66" s="808"/>
      <c r="EB66" s="808"/>
      <c r="EC66" s="808"/>
      <c r="ED66" s="808"/>
      <c r="EE66" s="808"/>
      <c r="EF66" s="808"/>
      <c r="EG66" s="808"/>
      <c r="EH66" s="808"/>
      <c r="EI66" s="808"/>
      <c r="EJ66" s="808"/>
      <c r="EK66" s="808"/>
      <c r="EL66" s="808"/>
      <c r="EM66" s="808"/>
      <c r="EN66" s="808"/>
      <c r="EO66" s="808"/>
      <c r="EP66" s="808"/>
      <c r="EQ66" s="808"/>
      <c r="ER66" s="808"/>
      <c r="ES66" s="808"/>
      <c r="ET66" s="808"/>
      <c r="EU66" s="808"/>
      <c r="EV66" s="808"/>
      <c r="EW66" s="808"/>
      <c r="EX66" s="808"/>
      <c r="EY66" s="808"/>
      <c r="EZ66" s="808"/>
      <c r="FA66" s="808"/>
      <c r="FB66" s="808"/>
      <c r="FC66" s="808"/>
      <c r="FD66" s="808"/>
      <c r="FE66" s="808"/>
      <c r="FF66" s="808"/>
      <c r="FG66" s="808"/>
      <c r="FH66" s="808"/>
      <c r="FI66" s="808"/>
      <c r="FJ66" s="808"/>
      <c r="FK66" s="808"/>
      <c r="FL66" s="808"/>
      <c r="FM66" s="808"/>
      <c r="FN66" s="808"/>
      <c r="FO66" s="808"/>
      <c r="FP66" s="808"/>
      <c r="FQ66" s="808"/>
      <c r="FR66" s="808"/>
      <c r="FS66" s="808"/>
      <c r="FT66" s="808"/>
      <c r="FU66" s="808"/>
      <c r="FV66" s="808"/>
      <c r="FW66" s="808"/>
      <c r="FX66" s="808"/>
      <c r="FY66" s="808"/>
      <c r="FZ66" s="808"/>
      <c r="GA66" s="808"/>
      <c r="GB66" s="808"/>
      <c r="GC66" s="808"/>
      <c r="GD66" s="808"/>
      <c r="GE66" s="808"/>
      <c r="GF66" s="808"/>
      <c r="GG66" s="808"/>
      <c r="GH66" s="808"/>
      <c r="GI66" s="808"/>
      <c r="GJ66" s="808"/>
      <c r="GK66" s="808"/>
      <c r="GL66" s="808"/>
      <c r="GM66" s="808"/>
      <c r="GN66" s="808"/>
      <c r="GO66" s="808"/>
      <c r="GP66" s="808"/>
      <c r="GQ66" s="808"/>
      <c r="GR66" s="808"/>
      <c r="GS66" s="808"/>
      <c r="GT66" s="808"/>
      <c r="GU66" s="808"/>
      <c r="GV66" s="808"/>
      <c r="GW66" s="808"/>
      <c r="GX66" s="808"/>
      <c r="GY66" s="808"/>
      <c r="GZ66" s="808"/>
      <c r="HA66" s="808"/>
      <c r="HB66" s="808"/>
      <c r="HC66" s="808"/>
      <c r="HD66" s="808"/>
      <c r="HE66" s="808"/>
      <c r="HF66" s="808"/>
      <c r="HG66" s="808"/>
      <c r="HH66" s="808"/>
      <c r="HI66" s="808"/>
      <c r="HJ66" s="808"/>
      <c r="HK66" s="808"/>
      <c r="HL66" s="808"/>
      <c r="HM66" s="808"/>
      <c r="HN66" s="808"/>
      <c r="HO66" s="808"/>
      <c r="HP66" s="808"/>
      <c r="HQ66" s="808"/>
      <c r="HR66" s="808"/>
      <c r="HS66" s="808"/>
      <c r="HT66" s="808"/>
      <c r="HU66" s="808"/>
      <c r="HV66" s="808"/>
      <c r="HW66" s="808"/>
      <c r="HX66" s="808"/>
      <c r="HY66" s="808"/>
      <c r="HZ66" s="808"/>
      <c r="IA66" s="808"/>
      <c r="IB66" s="808"/>
      <c r="IC66" s="808"/>
      <c r="ID66" s="808"/>
      <c r="IE66" s="808"/>
      <c r="IF66" s="808"/>
      <c r="IG66" s="808"/>
      <c r="IH66" s="808"/>
      <c r="II66" s="808"/>
      <c r="IJ66" s="808"/>
      <c r="IK66" s="808"/>
      <c r="IL66" s="808"/>
      <c r="IM66" s="808"/>
      <c r="IN66" s="808"/>
    </row>
    <row r="67" spans="1:248" s="811" customFormat="1" ht="22.5">
      <c r="A67" s="795" t="s">
        <v>424</v>
      </c>
      <c r="B67" s="795"/>
      <c r="C67" s="795">
        <v>2012</v>
      </c>
      <c r="D67" s="796" t="s">
        <v>837</v>
      </c>
      <c r="E67" s="796" t="s">
        <v>825</v>
      </c>
      <c r="F67" s="810" t="s">
        <v>24</v>
      </c>
      <c r="G67" s="797" t="s">
        <v>11</v>
      </c>
      <c r="H67" s="810" t="s">
        <v>426</v>
      </c>
      <c r="I67" s="796" t="s">
        <v>1405</v>
      </c>
      <c r="J67" s="796" t="s">
        <v>180</v>
      </c>
      <c r="K67" s="799" t="s">
        <v>1235</v>
      </c>
      <c r="L67" s="800">
        <v>2.5000000000000001E-2</v>
      </c>
      <c r="M67" s="856">
        <v>600</v>
      </c>
      <c r="N67" s="795"/>
      <c r="O67" s="801">
        <v>7.0000000000000007E-2</v>
      </c>
      <c r="P67" s="802" t="s">
        <v>137</v>
      </c>
      <c r="Q67" s="802">
        <v>512</v>
      </c>
      <c r="R67" s="802"/>
      <c r="S67" s="803">
        <f t="shared" si="0"/>
        <v>85.333333333333329</v>
      </c>
      <c r="T67" s="802"/>
      <c r="U67" s="804" t="str">
        <f>IF(ISBLANK(T67),"",T67/P67)</f>
        <v/>
      </c>
      <c r="V67" s="808"/>
      <c r="W67" s="808"/>
      <c r="X67" s="808"/>
      <c r="Y67" s="808"/>
      <c r="Z67" s="808"/>
      <c r="AA67" s="808"/>
      <c r="AB67" s="808"/>
      <c r="AC67" s="808"/>
      <c r="AD67" s="808"/>
      <c r="AE67" s="808"/>
      <c r="AF67" s="808"/>
      <c r="AG67" s="808"/>
      <c r="AH67" s="808"/>
      <c r="AI67" s="808"/>
      <c r="AJ67" s="808"/>
      <c r="AK67" s="808"/>
      <c r="AL67" s="808"/>
      <c r="AM67" s="808"/>
      <c r="AN67" s="808"/>
      <c r="AO67" s="808"/>
      <c r="AP67" s="808"/>
      <c r="AQ67" s="808"/>
      <c r="AR67" s="808"/>
      <c r="AS67" s="808"/>
      <c r="AT67" s="808"/>
      <c r="AU67" s="808"/>
      <c r="AV67" s="808"/>
      <c r="AW67" s="808"/>
      <c r="AX67" s="808"/>
      <c r="AY67" s="808"/>
      <c r="AZ67" s="808"/>
      <c r="BA67" s="808"/>
      <c r="BB67" s="808"/>
      <c r="BC67" s="808"/>
      <c r="BD67" s="808"/>
      <c r="BE67" s="808"/>
      <c r="BF67" s="808"/>
      <c r="BG67" s="808"/>
      <c r="BH67" s="808"/>
      <c r="BI67" s="808"/>
      <c r="BJ67" s="808"/>
      <c r="BK67" s="808"/>
      <c r="BL67" s="808"/>
      <c r="BM67" s="808"/>
      <c r="BN67" s="808"/>
      <c r="BO67" s="808"/>
      <c r="BP67" s="808"/>
      <c r="BQ67" s="808"/>
      <c r="BR67" s="808"/>
      <c r="BS67" s="808"/>
      <c r="BT67" s="808"/>
      <c r="BU67" s="808"/>
      <c r="BV67" s="808"/>
      <c r="BW67" s="808"/>
      <c r="BX67" s="808"/>
      <c r="BY67" s="808"/>
      <c r="BZ67" s="808"/>
      <c r="CA67" s="808"/>
      <c r="CB67" s="808"/>
      <c r="CC67" s="808"/>
      <c r="CD67" s="808"/>
      <c r="CE67" s="808"/>
      <c r="CF67" s="808"/>
      <c r="CG67" s="808"/>
      <c r="CH67" s="808"/>
      <c r="CI67" s="808"/>
      <c r="CJ67" s="808"/>
      <c r="CK67" s="808"/>
      <c r="CL67" s="808"/>
      <c r="CM67" s="808"/>
      <c r="CN67" s="808"/>
      <c r="CO67" s="808"/>
      <c r="CP67" s="808"/>
      <c r="CQ67" s="808"/>
      <c r="CR67" s="808"/>
      <c r="CS67" s="808"/>
      <c r="CT67" s="808"/>
      <c r="CU67" s="808"/>
      <c r="CV67" s="808"/>
      <c r="CW67" s="808"/>
      <c r="CX67" s="808"/>
      <c r="CY67" s="808"/>
      <c r="CZ67" s="808"/>
      <c r="DA67" s="808"/>
      <c r="DB67" s="808"/>
      <c r="DC67" s="808"/>
      <c r="DD67" s="808"/>
      <c r="DE67" s="808"/>
      <c r="DF67" s="808"/>
      <c r="DG67" s="808"/>
      <c r="DH67" s="808"/>
      <c r="DI67" s="808"/>
      <c r="DJ67" s="808"/>
      <c r="DK67" s="808"/>
      <c r="DL67" s="808"/>
      <c r="DM67" s="808"/>
      <c r="DN67" s="808"/>
      <c r="DO67" s="808"/>
      <c r="DP67" s="808"/>
      <c r="DQ67" s="808"/>
      <c r="DR67" s="808"/>
      <c r="DS67" s="808"/>
      <c r="DT67" s="808"/>
      <c r="DU67" s="808"/>
      <c r="DV67" s="808"/>
      <c r="DW67" s="808"/>
      <c r="DX67" s="808"/>
      <c r="DY67" s="808"/>
      <c r="DZ67" s="808"/>
      <c r="EA67" s="808"/>
      <c r="EB67" s="808"/>
      <c r="EC67" s="808"/>
      <c r="ED67" s="808"/>
      <c r="EE67" s="808"/>
      <c r="EF67" s="808"/>
      <c r="EG67" s="808"/>
      <c r="EH67" s="808"/>
      <c r="EI67" s="808"/>
      <c r="EJ67" s="808"/>
      <c r="EK67" s="808"/>
      <c r="EL67" s="808"/>
      <c r="EM67" s="808"/>
      <c r="EN67" s="808"/>
      <c r="EO67" s="808"/>
      <c r="EP67" s="808"/>
      <c r="EQ67" s="808"/>
      <c r="ER67" s="808"/>
      <c r="ES67" s="808"/>
      <c r="ET67" s="808"/>
      <c r="EU67" s="808"/>
      <c r="EV67" s="808"/>
      <c r="EW67" s="808"/>
      <c r="EX67" s="808"/>
      <c r="EY67" s="808"/>
      <c r="EZ67" s="808"/>
      <c r="FA67" s="808"/>
      <c r="FB67" s="808"/>
      <c r="FC67" s="808"/>
      <c r="FD67" s="808"/>
      <c r="FE67" s="808"/>
      <c r="FF67" s="808"/>
      <c r="FG67" s="808"/>
      <c r="FH67" s="808"/>
      <c r="FI67" s="808"/>
      <c r="FJ67" s="808"/>
      <c r="FK67" s="808"/>
      <c r="FL67" s="808"/>
      <c r="FM67" s="808"/>
      <c r="FN67" s="808"/>
      <c r="FO67" s="808"/>
      <c r="FP67" s="808"/>
      <c r="FQ67" s="808"/>
      <c r="FR67" s="808"/>
      <c r="FS67" s="808"/>
      <c r="FT67" s="808"/>
      <c r="FU67" s="808"/>
      <c r="FV67" s="808"/>
      <c r="FW67" s="808"/>
      <c r="FX67" s="808"/>
      <c r="FY67" s="808"/>
      <c r="FZ67" s="808"/>
      <c r="GA67" s="808"/>
      <c r="GB67" s="808"/>
      <c r="GC67" s="808"/>
      <c r="GD67" s="808"/>
      <c r="GE67" s="808"/>
      <c r="GF67" s="808"/>
      <c r="GG67" s="808"/>
      <c r="GH67" s="808"/>
      <c r="GI67" s="808"/>
      <c r="GJ67" s="808"/>
      <c r="GK67" s="808"/>
      <c r="GL67" s="808"/>
      <c r="GM67" s="808"/>
      <c r="GN67" s="808"/>
      <c r="GO67" s="808"/>
      <c r="GP67" s="808"/>
      <c r="GQ67" s="808"/>
      <c r="GR67" s="808"/>
      <c r="GS67" s="808"/>
      <c r="GT67" s="808"/>
      <c r="GU67" s="808"/>
      <c r="GV67" s="808"/>
      <c r="GW67" s="808"/>
      <c r="GX67" s="808"/>
      <c r="GY67" s="808"/>
      <c r="GZ67" s="808"/>
      <c r="HA67" s="808"/>
      <c r="HB67" s="808"/>
      <c r="HC67" s="808"/>
      <c r="HD67" s="808"/>
      <c r="HE67" s="808"/>
      <c r="HF67" s="808"/>
      <c r="HG67" s="808"/>
      <c r="HH67" s="808"/>
      <c r="HI67" s="808"/>
      <c r="HJ67" s="808"/>
      <c r="HK67" s="808"/>
      <c r="HL67" s="808"/>
      <c r="HM67" s="808"/>
      <c r="HN67" s="808"/>
      <c r="HO67" s="808"/>
      <c r="HP67" s="808"/>
      <c r="HQ67" s="808"/>
      <c r="HR67" s="808"/>
      <c r="HS67" s="808"/>
      <c r="HT67" s="808"/>
      <c r="HU67" s="808"/>
      <c r="HV67" s="808"/>
      <c r="HW67" s="808"/>
      <c r="HX67" s="808"/>
      <c r="HY67" s="808"/>
      <c r="HZ67" s="808"/>
      <c r="IA67" s="808"/>
      <c r="IB67" s="808"/>
      <c r="IC67" s="808"/>
      <c r="ID67" s="808"/>
      <c r="IE67" s="808"/>
      <c r="IF67" s="808"/>
      <c r="IG67" s="808"/>
      <c r="IH67" s="808"/>
      <c r="II67" s="808"/>
      <c r="IJ67" s="808"/>
      <c r="IK67" s="808"/>
      <c r="IL67" s="808"/>
      <c r="IM67" s="808"/>
      <c r="IN67" s="808"/>
    </row>
    <row r="68" spans="1:248" s="811" customFormat="1">
      <c r="A68" s="795" t="s">
        <v>424</v>
      </c>
      <c r="B68" s="795"/>
      <c r="C68" s="795">
        <v>2012</v>
      </c>
      <c r="D68" s="796" t="s">
        <v>837</v>
      </c>
      <c r="E68" s="796" t="s">
        <v>825</v>
      </c>
      <c r="F68" s="810" t="s">
        <v>24</v>
      </c>
      <c r="G68" s="797" t="s">
        <v>11</v>
      </c>
      <c r="H68" s="810" t="s">
        <v>426</v>
      </c>
      <c r="I68" s="796" t="s">
        <v>1405</v>
      </c>
      <c r="J68" s="796" t="s">
        <v>182</v>
      </c>
      <c r="K68" s="799" t="s">
        <v>1237</v>
      </c>
      <c r="L68" s="800">
        <v>2.5000000000000001E-2</v>
      </c>
      <c r="M68" s="856">
        <v>600</v>
      </c>
      <c r="N68" s="795"/>
      <c r="O68" s="807" t="s">
        <v>228</v>
      </c>
      <c r="P68" s="802" t="s">
        <v>137</v>
      </c>
      <c r="Q68" s="802">
        <v>512</v>
      </c>
      <c r="R68" s="802"/>
      <c r="S68" s="803">
        <f t="shared" ref="S68:S99" si="1">(100*Q68/M68)</f>
        <v>85.333333333333329</v>
      </c>
      <c r="T68" s="802"/>
      <c r="U68" s="809"/>
      <c r="V68" s="809"/>
      <c r="W68" s="809"/>
      <c r="X68" s="809"/>
      <c r="Y68" s="809"/>
      <c r="Z68" s="808"/>
      <c r="AA68" s="808"/>
      <c r="AB68" s="808"/>
      <c r="AC68" s="808"/>
      <c r="AD68" s="808"/>
      <c r="AE68" s="808"/>
      <c r="AF68" s="808"/>
      <c r="AG68" s="808"/>
      <c r="AH68" s="808"/>
      <c r="AI68" s="808"/>
      <c r="AJ68" s="808"/>
      <c r="AK68" s="808"/>
      <c r="AL68" s="808"/>
      <c r="AM68" s="808"/>
      <c r="AN68" s="808"/>
      <c r="AO68" s="808"/>
      <c r="AP68" s="808"/>
      <c r="AQ68" s="808"/>
      <c r="AR68" s="808"/>
      <c r="AS68" s="808"/>
      <c r="AT68" s="808"/>
      <c r="AU68" s="808"/>
      <c r="AV68" s="808"/>
      <c r="AW68" s="808"/>
      <c r="AX68" s="808"/>
      <c r="AY68" s="808"/>
      <c r="AZ68" s="808"/>
      <c r="BA68" s="808"/>
      <c r="BB68" s="808"/>
      <c r="BC68" s="808"/>
      <c r="BD68" s="808"/>
      <c r="BE68" s="808"/>
      <c r="BF68" s="808"/>
      <c r="BG68" s="808"/>
      <c r="BH68" s="808"/>
      <c r="BI68" s="808"/>
      <c r="BJ68" s="808"/>
      <c r="BK68" s="808"/>
      <c r="BL68" s="808"/>
      <c r="BM68" s="808"/>
      <c r="BN68" s="808"/>
      <c r="BO68" s="808"/>
      <c r="BP68" s="808"/>
      <c r="BQ68" s="808"/>
      <c r="BR68" s="808"/>
      <c r="BS68" s="808"/>
      <c r="BT68" s="808"/>
      <c r="BU68" s="808"/>
      <c r="BV68" s="808"/>
      <c r="BW68" s="808"/>
      <c r="BX68" s="808"/>
      <c r="BY68" s="808"/>
      <c r="BZ68" s="808"/>
      <c r="CA68" s="808"/>
      <c r="CB68" s="808"/>
      <c r="CC68" s="808"/>
      <c r="CD68" s="808"/>
      <c r="CE68" s="808"/>
      <c r="CF68" s="808"/>
      <c r="CG68" s="808"/>
      <c r="CH68" s="808"/>
      <c r="CI68" s="808"/>
      <c r="CJ68" s="808"/>
      <c r="CK68" s="808"/>
      <c r="CL68" s="808"/>
      <c r="CM68" s="808"/>
      <c r="CN68" s="808"/>
      <c r="CO68" s="808"/>
      <c r="CP68" s="808"/>
      <c r="CQ68" s="808"/>
      <c r="CR68" s="808"/>
      <c r="CS68" s="808"/>
      <c r="CT68" s="808"/>
      <c r="CU68" s="808"/>
      <c r="CV68" s="808"/>
      <c r="CW68" s="808"/>
      <c r="CX68" s="808"/>
      <c r="CY68" s="808"/>
      <c r="CZ68" s="808"/>
      <c r="DA68" s="808"/>
      <c r="DB68" s="808"/>
      <c r="DC68" s="808"/>
      <c r="DD68" s="808"/>
      <c r="DE68" s="808"/>
      <c r="DF68" s="808"/>
      <c r="DG68" s="808"/>
      <c r="DH68" s="808"/>
      <c r="DI68" s="808"/>
      <c r="DJ68" s="808"/>
      <c r="DK68" s="808"/>
      <c r="DL68" s="808"/>
      <c r="DM68" s="808"/>
      <c r="DN68" s="808"/>
      <c r="DO68" s="808"/>
      <c r="DP68" s="808"/>
      <c r="DQ68" s="808"/>
      <c r="DR68" s="808"/>
      <c r="DS68" s="808"/>
      <c r="DT68" s="808"/>
      <c r="DU68" s="808"/>
      <c r="DV68" s="808"/>
      <c r="DW68" s="808"/>
      <c r="DX68" s="808"/>
      <c r="DY68" s="808"/>
      <c r="DZ68" s="808"/>
      <c r="EA68" s="808"/>
      <c r="EB68" s="808"/>
      <c r="EC68" s="808"/>
      <c r="ED68" s="808"/>
      <c r="EE68" s="808"/>
      <c r="EF68" s="808"/>
      <c r="EG68" s="808"/>
      <c r="EH68" s="808"/>
      <c r="EI68" s="808"/>
      <c r="EJ68" s="808"/>
      <c r="EK68" s="808"/>
      <c r="EL68" s="808"/>
      <c r="EM68" s="808"/>
      <c r="EN68" s="808"/>
      <c r="EO68" s="808"/>
      <c r="EP68" s="808"/>
      <c r="EQ68" s="808"/>
      <c r="ER68" s="808"/>
      <c r="ES68" s="808"/>
      <c r="ET68" s="808"/>
      <c r="EU68" s="808"/>
      <c r="EV68" s="808"/>
      <c r="EW68" s="808"/>
      <c r="EX68" s="808"/>
      <c r="EY68" s="808"/>
      <c r="EZ68" s="808"/>
      <c r="FA68" s="808"/>
      <c r="FB68" s="808"/>
      <c r="FC68" s="808"/>
      <c r="FD68" s="808"/>
      <c r="FE68" s="808"/>
      <c r="FF68" s="808"/>
      <c r="FG68" s="808"/>
      <c r="FH68" s="808"/>
      <c r="FI68" s="808"/>
      <c r="FJ68" s="808"/>
      <c r="FK68" s="808"/>
      <c r="FL68" s="808"/>
      <c r="FM68" s="808"/>
      <c r="FN68" s="808"/>
      <c r="FO68" s="808"/>
      <c r="FP68" s="808"/>
      <c r="FQ68" s="808"/>
      <c r="FR68" s="808"/>
      <c r="FS68" s="808"/>
      <c r="FT68" s="808"/>
      <c r="FU68" s="808"/>
      <c r="FV68" s="808"/>
      <c r="FW68" s="808"/>
      <c r="FX68" s="808"/>
      <c r="FY68" s="808"/>
      <c r="FZ68" s="808"/>
      <c r="GA68" s="808"/>
      <c r="GB68" s="808"/>
      <c r="GC68" s="808"/>
      <c r="GD68" s="808"/>
      <c r="GE68" s="808"/>
      <c r="GF68" s="808"/>
      <c r="GG68" s="808"/>
      <c r="GH68" s="808"/>
      <c r="GI68" s="808"/>
      <c r="GJ68" s="808"/>
      <c r="GK68" s="808"/>
      <c r="GL68" s="808"/>
      <c r="GM68" s="808"/>
      <c r="GN68" s="808"/>
      <c r="GO68" s="808"/>
      <c r="GP68" s="808"/>
      <c r="GQ68" s="808"/>
      <c r="GR68" s="808"/>
      <c r="GS68" s="808"/>
      <c r="GT68" s="808"/>
      <c r="GU68" s="808"/>
      <c r="GV68" s="808"/>
      <c r="GW68" s="808"/>
      <c r="GX68" s="808"/>
      <c r="GY68" s="808"/>
      <c r="GZ68" s="808"/>
      <c r="HA68" s="808"/>
      <c r="HB68" s="808"/>
      <c r="HC68" s="808"/>
      <c r="HD68" s="808"/>
      <c r="HE68" s="808"/>
      <c r="HF68" s="808"/>
      <c r="HG68" s="808"/>
      <c r="HH68" s="808"/>
      <c r="HI68" s="808"/>
      <c r="HJ68" s="808"/>
      <c r="HK68" s="808"/>
      <c r="HL68" s="808"/>
      <c r="HM68" s="808"/>
      <c r="HN68" s="808"/>
      <c r="HO68" s="808"/>
      <c r="HP68" s="808"/>
      <c r="HQ68" s="808"/>
      <c r="HR68" s="808"/>
      <c r="HS68" s="808"/>
      <c r="HT68" s="808"/>
      <c r="HU68" s="808"/>
      <c r="HV68" s="808"/>
      <c r="HW68" s="808"/>
      <c r="HX68" s="808"/>
      <c r="HY68" s="808"/>
      <c r="HZ68" s="808"/>
      <c r="IA68" s="808"/>
      <c r="IB68" s="808"/>
      <c r="IC68" s="808"/>
      <c r="ID68" s="808"/>
      <c r="IE68" s="808"/>
      <c r="IF68" s="808"/>
      <c r="IG68" s="808"/>
      <c r="IH68" s="808"/>
      <c r="II68" s="808"/>
      <c r="IJ68" s="808"/>
      <c r="IK68" s="808"/>
      <c r="IL68" s="808"/>
      <c r="IM68" s="808"/>
      <c r="IN68" s="808"/>
    </row>
    <row r="69" spans="1:248" s="811" customFormat="1">
      <c r="A69" s="795" t="s">
        <v>424</v>
      </c>
      <c r="B69" s="795"/>
      <c r="C69" s="795">
        <v>2012</v>
      </c>
      <c r="D69" s="796" t="s">
        <v>837</v>
      </c>
      <c r="E69" s="796" t="s">
        <v>825</v>
      </c>
      <c r="F69" s="810" t="s">
        <v>24</v>
      </c>
      <c r="G69" s="797" t="s">
        <v>11</v>
      </c>
      <c r="H69" s="810" t="s">
        <v>477</v>
      </c>
      <c r="I69" s="796" t="s">
        <v>1406</v>
      </c>
      <c r="J69" s="796" t="s">
        <v>182</v>
      </c>
      <c r="K69" s="799" t="s">
        <v>1237</v>
      </c>
      <c r="L69" s="800">
        <v>2.5000000000000001E-2</v>
      </c>
      <c r="M69" s="856">
        <v>2000</v>
      </c>
      <c r="N69" s="795"/>
      <c r="O69" s="807" t="s">
        <v>228</v>
      </c>
      <c r="P69" s="802" t="s">
        <v>137</v>
      </c>
      <c r="Q69" s="802">
        <v>3643</v>
      </c>
      <c r="R69" s="802"/>
      <c r="S69" s="803">
        <f t="shared" si="1"/>
        <v>182.15</v>
      </c>
      <c r="T69" s="802"/>
      <c r="U69" s="812"/>
      <c r="V69" s="812"/>
      <c r="W69" s="812"/>
      <c r="X69" s="809"/>
      <c r="Y69" s="809"/>
      <c r="Z69" s="808"/>
      <c r="AA69" s="808"/>
      <c r="AB69" s="808"/>
      <c r="AC69" s="808"/>
      <c r="AD69" s="808"/>
      <c r="AE69" s="808"/>
      <c r="AF69" s="808"/>
      <c r="AG69" s="808"/>
      <c r="AH69" s="808"/>
      <c r="AI69" s="808"/>
      <c r="AJ69" s="808"/>
      <c r="AK69" s="808"/>
      <c r="AL69" s="808"/>
      <c r="AM69" s="808"/>
      <c r="AN69" s="808"/>
      <c r="AO69" s="808"/>
      <c r="AP69" s="808"/>
      <c r="AQ69" s="808"/>
      <c r="AR69" s="808"/>
      <c r="AS69" s="808"/>
      <c r="AT69" s="808"/>
      <c r="AU69" s="808"/>
      <c r="AV69" s="808"/>
      <c r="AW69" s="808"/>
      <c r="AX69" s="808"/>
      <c r="AY69" s="808"/>
      <c r="AZ69" s="808"/>
      <c r="BA69" s="808"/>
      <c r="BB69" s="808"/>
      <c r="BC69" s="808"/>
      <c r="BD69" s="808"/>
      <c r="BE69" s="808"/>
      <c r="BF69" s="808"/>
      <c r="BG69" s="808"/>
      <c r="BH69" s="808"/>
      <c r="BI69" s="808"/>
      <c r="BJ69" s="808"/>
      <c r="BK69" s="808"/>
      <c r="BL69" s="808"/>
      <c r="BM69" s="808"/>
      <c r="BN69" s="808"/>
      <c r="BO69" s="808"/>
      <c r="BP69" s="808"/>
      <c r="BQ69" s="808"/>
      <c r="BR69" s="808"/>
      <c r="BS69" s="808"/>
      <c r="BT69" s="808"/>
      <c r="BU69" s="808"/>
      <c r="BV69" s="808"/>
      <c r="BW69" s="808"/>
      <c r="BX69" s="808"/>
      <c r="BY69" s="808"/>
      <c r="BZ69" s="808"/>
      <c r="CA69" s="808"/>
      <c r="CB69" s="808"/>
      <c r="CC69" s="808"/>
      <c r="CD69" s="808"/>
      <c r="CE69" s="808"/>
      <c r="CF69" s="808"/>
      <c r="CG69" s="808"/>
      <c r="CH69" s="808"/>
      <c r="CI69" s="808"/>
      <c r="CJ69" s="808"/>
      <c r="CK69" s="808"/>
      <c r="CL69" s="808"/>
      <c r="CM69" s="808"/>
      <c r="CN69" s="808"/>
      <c r="CO69" s="808"/>
      <c r="CP69" s="808"/>
      <c r="CQ69" s="808"/>
      <c r="CR69" s="808"/>
      <c r="CS69" s="808"/>
      <c r="CT69" s="808"/>
      <c r="CU69" s="808"/>
      <c r="CV69" s="808"/>
      <c r="CW69" s="808"/>
      <c r="CX69" s="808"/>
      <c r="CY69" s="808"/>
      <c r="CZ69" s="808"/>
      <c r="DA69" s="808"/>
      <c r="DB69" s="808"/>
      <c r="DC69" s="808"/>
      <c r="DD69" s="808"/>
      <c r="DE69" s="808"/>
      <c r="DF69" s="808"/>
      <c r="DG69" s="808"/>
      <c r="DH69" s="808"/>
      <c r="DI69" s="808"/>
      <c r="DJ69" s="808"/>
      <c r="DK69" s="808"/>
      <c r="DL69" s="808"/>
      <c r="DM69" s="808"/>
      <c r="DN69" s="808"/>
      <c r="DO69" s="808"/>
      <c r="DP69" s="808"/>
      <c r="DQ69" s="808"/>
      <c r="DR69" s="808"/>
      <c r="DS69" s="808"/>
      <c r="DT69" s="808"/>
      <c r="DU69" s="808"/>
      <c r="DV69" s="808"/>
      <c r="DW69" s="808"/>
      <c r="DX69" s="808"/>
      <c r="DY69" s="808"/>
      <c r="DZ69" s="808"/>
      <c r="EA69" s="808"/>
      <c r="EB69" s="808"/>
      <c r="EC69" s="808"/>
      <c r="ED69" s="808"/>
      <c r="EE69" s="808"/>
      <c r="EF69" s="808"/>
      <c r="EG69" s="808"/>
      <c r="EH69" s="808"/>
      <c r="EI69" s="808"/>
      <c r="EJ69" s="808"/>
      <c r="EK69" s="808"/>
      <c r="EL69" s="808"/>
      <c r="EM69" s="808"/>
      <c r="EN69" s="808"/>
      <c r="EO69" s="808"/>
      <c r="EP69" s="808"/>
      <c r="EQ69" s="808"/>
      <c r="ER69" s="808"/>
      <c r="ES69" s="808"/>
      <c r="ET69" s="808"/>
      <c r="EU69" s="808"/>
      <c r="EV69" s="808"/>
      <c r="EW69" s="808"/>
      <c r="EX69" s="808"/>
      <c r="EY69" s="808"/>
      <c r="EZ69" s="808"/>
      <c r="FA69" s="808"/>
      <c r="FB69" s="808"/>
      <c r="FC69" s="808"/>
      <c r="FD69" s="808"/>
      <c r="FE69" s="808"/>
      <c r="FF69" s="808"/>
      <c r="FG69" s="808"/>
      <c r="FH69" s="808"/>
      <c r="FI69" s="808"/>
      <c r="FJ69" s="808"/>
      <c r="FK69" s="808"/>
      <c r="FL69" s="808"/>
      <c r="FM69" s="808"/>
      <c r="FN69" s="808"/>
      <c r="FO69" s="808"/>
      <c r="FP69" s="808"/>
      <c r="FQ69" s="808"/>
      <c r="FR69" s="808"/>
      <c r="FS69" s="808"/>
      <c r="FT69" s="808"/>
      <c r="FU69" s="808"/>
      <c r="FV69" s="808"/>
      <c r="FW69" s="808"/>
      <c r="FX69" s="808"/>
      <c r="FY69" s="808"/>
      <c r="FZ69" s="808"/>
      <c r="GA69" s="808"/>
      <c r="GB69" s="808"/>
      <c r="GC69" s="808"/>
      <c r="GD69" s="808"/>
      <c r="GE69" s="808"/>
      <c r="GF69" s="808"/>
      <c r="GG69" s="808"/>
      <c r="GH69" s="808"/>
      <c r="GI69" s="808"/>
      <c r="GJ69" s="808"/>
      <c r="GK69" s="808"/>
      <c r="GL69" s="808"/>
      <c r="GM69" s="808"/>
      <c r="GN69" s="808"/>
      <c r="GO69" s="808"/>
      <c r="GP69" s="808"/>
      <c r="GQ69" s="808"/>
      <c r="GR69" s="808"/>
      <c r="GS69" s="808"/>
      <c r="GT69" s="808"/>
      <c r="GU69" s="808"/>
      <c r="GV69" s="808"/>
      <c r="GW69" s="808"/>
      <c r="GX69" s="808"/>
      <c r="GY69" s="808"/>
      <c r="GZ69" s="808"/>
      <c r="HA69" s="808"/>
      <c r="HB69" s="808"/>
      <c r="HC69" s="808"/>
      <c r="HD69" s="808"/>
      <c r="HE69" s="808"/>
      <c r="HF69" s="808"/>
      <c r="HG69" s="808"/>
      <c r="HH69" s="808"/>
      <c r="HI69" s="808"/>
      <c r="HJ69" s="808"/>
      <c r="HK69" s="808"/>
      <c r="HL69" s="808"/>
      <c r="HM69" s="808"/>
      <c r="HN69" s="808"/>
      <c r="HO69" s="808"/>
      <c r="HP69" s="808"/>
      <c r="HQ69" s="808"/>
      <c r="HR69" s="808"/>
      <c r="HS69" s="808"/>
      <c r="HT69" s="808"/>
      <c r="HU69" s="808"/>
      <c r="HV69" s="808"/>
      <c r="HW69" s="808"/>
      <c r="HX69" s="808"/>
      <c r="HY69" s="808"/>
      <c r="HZ69" s="808"/>
      <c r="IA69" s="808"/>
      <c r="IB69" s="808"/>
      <c r="IC69" s="808"/>
      <c r="ID69" s="808"/>
      <c r="IE69" s="808"/>
      <c r="IF69" s="808"/>
      <c r="IG69" s="808"/>
      <c r="IH69" s="808"/>
      <c r="II69" s="808"/>
      <c r="IJ69" s="808"/>
      <c r="IK69" s="808"/>
      <c r="IL69" s="808"/>
      <c r="IM69" s="808"/>
      <c r="IN69" s="808"/>
    </row>
    <row r="70" spans="1:248" s="811" customFormat="1">
      <c r="A70" s="795" t="s">
        <v>424</v>
      </c>
      <c r="B70" s="795"/>
      <c r="C70" s="795">
        <v>2012</v>
      </c>
      <c r="D70" s="796" t="s">
        <v>837</v>
      </c>
      <c r="E70" s="796" t="s">
        <v>825</v>
      </c>
      <c r="F70" s="810" t="s">
        <v>24</v>
      </c>
      <c r="G70" s="797" t="s">
        <v>11</v>
      </c>
      <c r="H70" s="810" t="s">
        <v>426</v>
      </c>
      <c r="I70" s="796" t="s">
        <v>1405</v>
      </c>
      <c r="J70" s="796" t="s">
        <v>181</v>
      </c>
      <c r="K70" s="799" t="s">
        <v>1237</v>
      </c>
      <c r="L70" s="800">
        <v>2.5000000000000001E-2</v>
      </c>
      <c r="M70" s="856">
        <v>600</v>
      </c>
      <c r="N70" s="795"/>
      <c r="O70" s="807" t="s">
        <v>228</v>
      </c>
      <c r="P70" s="802" t="s">
        <v>137</v>
      </c>
      <c r="Q70" s="802">
        <v>512</v>
      </c>
      <c r="R70" s="802"/>
      <c r="S70" s="803">
        <f t="shared" si="1"/>
        <v>85.333333333333329</v>
      </c>
      <c r="T70" s="802"/>
      <c r="U70" s="812"/>
      <c r="V70" s="812"/>
      <c r="W70" s="812"/>
      <c r="X70" s="809"/>
      <c r="Y70" s="809"/>
      <c r="Z70" s="808"/>
      <c r="AA70" s="808"/>
      <c r="AB70" s="808"/>
      <c r="AC70" s="808"/>
      <c r="AD70" s="808"/>
      <c r="AE70" s="808"/>
      <c r="AF70" s="808"/>
      <c r="AG70" s="808"/>
      <c r="AH70" s="808"/>
      <c r="AI70" s="808"/>
      <c r="AJ70" s="808"/>
      <c r="AK70" s="808"/>
      <c r="AL70" s="808"/>
      <c r="AM70" s="808"/>
      <c r="AN70" s="808"/>
      <c r="AO70" s="808"/>
      <c r="AP70" s="808"/>
      <c r="AQ70" s="808"/>
      <c r="AR70" s="808"/>
      <c r="AS70" s="808"/>
      <c r="AT70" s="808"/>
      <c r="AU70" s="808"/>
      <c r="AV70" s="808"/>
      <c r="AW70" s="808"/>
      <c r="AX70" s="808"/>
      <c r="AY70" s="808"/>
      <c r="AZ70" s="808"/>
      <c r="BA70" s="808"/>
      <c r="BB70" s="808"/>
      <c r="BC70" s="808"/>
      <c r="BD70" s="808"/>
      <c r="BE70" s="808"/>
      <c r="BF70" s="808"/>
      <c r="BG70" s="808"/>
      <c r="BH70" s="808"/>
      <c r="BI70" s="808"/>
      <c r="BJ70" s="808"/>
      <c r="BK70" s="808"/>
      <c r="BL70" s="808"/>
      <c r="BM70" s="808"/>
      <c r="BN70" s="808"/>
      <c r="BO70" s="808"/>
      <c r="BP70" s="808"/>
      <c r="BQ70" s="808"/>
      <c r="BR70" s="808"/>
      <c r="BS70" s="808"/>
      <c r="BT70" s="808"/>
      <c r="BU70" s="808"/>
      <c r="BV70" s="808"/>
      <c r="BW70" s="808"/>
      <c r="BX70" s="808"/>
      <c r="BY70" s="808"/>
      <c r="BZ70" s="808"/>
      <c r="CA70" s="808"/>
      <c r="CB70" s="808"/>
      <c r="CC70" s="808"/>
      <c r="CD70" s="808"/>
      <c r="CE70" s="808"/>
      <c r="CF70" s="808"/>
      <c r="CG70" s="808"/>
      <c r="CH70" s="808"/>
      <c r="CI70" s="808"/>
      <c r="CJ70" s="808"/>
      <c r="CK70" s="808"/>
      <c r="CL70" s="808"/>
      <c r="CM70" s="808"/>
      <c r="CN70" s="808"/>
      <c r="CO70" s="808"/>
      <c r="CP70" s="808"/>
      <c r="CQ70" s="808"/>
      <c r="CR70" s="808"/>
      <c r="CS70" s="808"/>
      <c r="CT70" s="808"/>
      <c r="CU70" s="808"/>
      <c r="CV70" s="808"/>
      <c r="CW70" s="808"/>
      <c r="CX70" s="808"/>
      <c r="CY70" s="808"/>
      <c r="CZ70" s="808"/>
      <c r="DA70" s="808"/>
      <c r="DB70" s="808"/>
      <c r="DC70" s="808"/>
      <c r="DD70" s="808"/>
      <c r="DE70" s="808"/>
      <c r="DF70" s="808"/>
      <c r="DG70" s="808"/>
      <c r="DH70" s="808"/>
      <c r="DI70" s="808"/>
      <c r="DJ70" s="808"/>
      <c r="DK70" s="808"/>
      <c r="DL70" s="808"/>
      <c r="DM70" s="808"/>
      <c r="DN70" s="808"/>
      <c r="DO70" s="808"/>
      <c r="DP70" s="808"/>
      <c r="DQ70" s="808"/>
      <c r="DR70" s="808"/>
      <c r="DS70" s="808"/>
      <c r="DT70" s="808"/>
      <c r="DU70" s="808"/>
      <c r="DV70" s="808"/>
      <c r="DW70" s="808"/>
      <c r="DX70" s="808"/>
      <c r="DY70" s="808"/>
      <c r="DZ70" s="808"/>
      <c r="EA70" s="808"/>
      <c r="EB70" s="808"/>
      <c r="EC70" s="808"/>
      <c r="ED70" s="808"/>
      <c r="EE70" s="808"/>
      <c r="EF70" s="808"/>
      <c r="EG70" s="808"/>
      <c r="EH70" s="808"/>
      <c r="EI70" s="808"/>
      <c r="EJ70" s="808"/>
      <c r="EK70" s="808"/>
      <c r="EL70" s="808"/>
      <c r="EM70" s="808"/>
      <c r="EN70" s="808"/>
      <c r="EO70" s="808"/>
      <c r="EP70" s="808"/>
      <c r="EQ70" s="808"/>
      <c r="ER70" s="808"/>
      <c r="ES70" s="808"/>
      <c r="ET70" s="808"/>
      <c r="EU70" s="808"/>
      <c r="EV70" s="808"/>
      <c r="EW70" s="808"/>
      <c r="EX70" s="808"/>
      <c r="EY70" s="808"/>
      <c r="EZ70" s="808"/>
      <c r="FA70" s="808"/>
      <c r="FB70" s="808"/>
      <c r="FC70" s="808"/>
      <c r="FD70" s="808"/>
      <c r="FE70" s="808"/>
      <c r="FF70" s="808"/>
      <c r="FG70" s="808"/>
      <c r="FH70" s="808"/>
      <c r="FI70" s="808"/>
      <c r="FJ70" s="808"/>
      <c r="FK70" s="808"/>
      <c r="FL70" s="808"/>
      <c r="FM70" s="808"/>
      <c r="FN70" s="808"/>
      <c r="FO70" s="808"/>
      <c r="FP70" s="808"/>
      <c r="FQ70" s="808"/>
      <c r="FR70" s="808"/>
      <c r="FS70" s="808"/>
      <c r="FT70" s="808"/>
      <c r="FU70" s="808"/>
      <c r="FV70" s="808"/>
      <c r="FW70" s="808"/>
      <c r="FX70" s="808"/>
      <c r="FY70" s="808"/>
      <c r="FZ70" s="808"/>
      <c r="GA70" s="808"/>
      <c r="GB70" s="808"/>
      <c r="GC70" s="808"/>
      <c r="GD70" s="808"/>
      <c r="GE70" s="808"/>
      <c r="GF70" s="808"/>
      <c r="GG70" s="808"/>
      <c r="GH70" s="808"/>
      <c r="GI70" s="808"/>
      <c r="GJ70" s="808"/>
      <c r="GK70" s="808"/>
      <c r="GL70" s="808"/>
      <c r="GM70" s="808"/>
      <c r="GN70" s="808"/>
      <c r="GO70" s="808"/>
      <c r="GP70" s="808"/>
      <c r="GQ70" s="808"/>
      <c r="GR70" s="808"/>
      <c r="GS70" s="808"/>
      <c r="GT70" s="808"/>
      <c r="GU70" s="808"/>
      <c r="GV70" s="808"/>
      <c r="GW70" s="808"/>
      <c r="GX70" s="808"/>
      <c r="GY70" s="808"/>
      <c r="GZ70" s="808"/>
      <c r="HA70" s="808"/>
      <c r="HB70" s="808"/>
      <c r="HC70" s="808"/>
      <c r="HD70" s="808"/>
      <c r="HE70" s="808"/>
      <c r="HF70" s="808"/>
      <c r="HG70" s="808"/>
      <c r="HH70" s="808"/>
      <c r="HI70" s="808"/>
      <c r="HJ70" s="808"/>
      <c r="HK70" s="808"/>
      <c r="HL70" s="808"/>
      <c r="HM70" s="808"/>
      <c r="HN70" s="808"/>
      <c r="HO70" s="808"/>
      <c r="HP70" s="808"/>
      <c r="HQ70" s="808"/>
      <c r="HR70" s="808"/>
      <c r="HS70" s="808"/>
      <c r="HT70" s="808"/>
      <c r="HU70" s="808"/>
      <c r="HV70" s="808"/>
      <c r="HW70" s="808"/>
      <c r="HX70" s="808"/>
      <c r="HY70" s="808"/>
      <c r="HZ70" s="808"/>
      <c r="IA70" s="808"/>
      <c r="IB70" s="808"/>
      <c r="IC70" s="808"/>
      <c r="ID70" s="808"/>
      <c r="IE70" s="808"/>
      <c r="IF70" s="808"/>
      <c r="IG70" s="808"/>
      <c r="IH70" s="808"/>
      <c r="II70" s="808"/>
      <c r="IJ70" s="808"/>
      <c r="IK70" s="808"/>
      <c r="IL70" s="808"/>
      <c r="IM70" s="808"/>
      <c r="IN70" s="808"/>
    </row>
    <row r="71" spans="1:248" s="811" customFormat="1">
      <c r="A71" s="795" t="s">
        <v>424</v>
      </c>
      <c r="B71" s="795"/>
      <c r="C71" s="795">
        <v>2012</v>
      </c>
      <c r="D71" s="796" t="s">
        <v>837</v>
      </c>
      <c r="E71" s="796" t="s">
        <v>825</v>
      </c>
      <c r="F71" s="810" t="s">
        <v>24</v>
      </c>
      <c r="G71" s="797" t="s">
        <v>11</v>
      </c>
      <c r="H71" s="810" t="s">
        <v>477</v>
      </c>
      <c r="I71" s="796" t="s">
        <v>1406</v>
      </c>
      <c r="J71" s="796" t="s">
        <v>181</v>
      </c>
      <c r="K71" s="799" t="s">
        <v>1237</v>
      </c>
      <c r="L71" s="800">
        <v>2.5000000000000001E-2</v>
      </c>
      <c r="M71" s="856">
        <v>2000</v>
      </c>
      <c r="N71" s="795"/>
      <c r="O71" s="807" t="s">
        <v>228</v>
      </c>
      <c r="P71" s="802" t="s">
        <v>137</v>
      </c>
      <c r="Q71" s="802">
        <v>2238</v>
      </c>
      <c r="R71" s="802"/>
      <c r="S71" s="803">
        <f t="shared" si="1"/>
        <v>111.9</v>
      </c>
      <c r="T71" s="802"/>
      <c r="U71" s="809"/>
      <c r="V71" s="812"/>
      <c r="W71" s="812"/>
      <c r="X71" s="809"/>
      <c r="Y71" s="809"/>
      <c r="Z71" s="808"/>
      <c r="AA71" s="808"/>
      <c r="AB71" s="808"/>
      <c r="AC71" s="808"/>
      <c r="AD71" s="808"/>
      <c r="AE71" s="808"/>
      <c r="AF71" s="808"/>
      <c r="AG71" s="808"/>
      <c r="AH71" s="808"/>
      <c r="AI71" s="808"/>
      <c r="AJ71" s="808"/>
      <c r="AK71" s="808"/>
      <c r="AL71" s="808"/>
      <c r="AM71" s="808"/>
      <c r="AN71" s="808"/>
      <c r="AO71" s="808"/>
      <c r="AP71" s="808"/>
      <c r="AQ71" s="808"/>
      <c r="AR71" s="808"/>
      <c r="AS71" s="808"/>
      <c r="AT71" s="808"/>
      <c r="AU71" s="808"/>
      <c r="AV71" s="808"/>
      <c r="AW71" s="808"/>
      <c r="AX71" s="808"/>
      <c r="AY71" s="808"/>
      <c r="AZ71" s="808"/>
      <c r="BA71" s="808"/>
      <c r="BB71" s="808"/>
      <c r="BC71" s="808"/>
      <c r="BD71" s="808"/>
      <c r="BE71" s="808"/>
      <c r="BF71" s="808"/>
      <c r="BG71" s="808"/>
      <c r="BH71" s="808"/>
      <c r="BI71" s="808"/>
      <c r="BJ71" s="808"/>
      <c r="BK71" s="808"/>
      <c r="BL71" s="808"/>
      <c r="BM71" s="808"/>
      <c r="BN71" s="808"/>
      <c r="BO71" s="808"/>
      <c r="BP71" s="808"/>
      <c r="BQ71" s="808"/>
      <c r="BR71" s="808"/>
      <c r="BS71" s="808"/>
      <c r="BT71" s="808"/>
      <c r="BU71" s="808"/>
      <c r="BV71" s="808"/>
      <c r="BW71" s="808"/>
      <c r="BX71" s="808"/>
      <c r="BY71" s="808"/>
      <c r="BZ71" s="808"/>
      <c r="CA71" s="808"/>
      <c r="CB71" s="808"/>
      <c r="CC71" s="808"/>
      <c r="CD71" s="808"/>
      <c r="CE71" s="808"/>
      <c r="CF71" s="808"/>
      <c r="CG71" s="808"/>
      <c r="CH71" s="808"/>
      <c r="CI71" s="808"/>
      <c r="CJ71" s="808"/>
      <c r="CK71" s="808"/>
      <c r="CL71" s="808"/>
      <c r="CM71" s="808"/>
      <c r="CN71" s="808"/>
      <c r="CO71" s="808"/>
      <c r="CP71" s="808"/>
      <c r="CQ71" s="808"/>
      <c r="CR71" s="808"/>
      <c r="CS71" s="808"/>
      <c r="CT71" s="808"/>
      <c r="CU71" s="808"/>
      <c r="CV71" s="808"/>
      <c r="CW71" s="808"/>
      <c r="CX71" s="808"/>
      <c r="CY71" s="808"/>
      <c r="CZ71" s="808"/>
      <c r="DA71" s="808"/>
      <c r="DB71" s="808"/>
      <c r="DC71" s="808"/>
      <c r="DD71" s="808"/>
      <c r="DE71" s="808"/>
      <c r="DF71" s="808"/>
      <c r="DG71" s="808"/>
      <c r="DH71" s="808"/>
      <c r="DI71" s="808"/>
      <c r="DJ71" s="808"/>
      <c r="DK71" s="808"/>
      <c r="DL71" s="808"/>
      <c r="DM71" s="808"/>
      <c r="DN71" s="808"/>
      <c r="DO71" s="808"/>
      <c r="DP71" s="808"/>
      <c r="DQ71" s="808"/>
      <c r="DR71" s="808"/>
      <c r="DS71" s="808"/>
      <c r="DT71" s="808"/>
      <c r="DU71" s="808"/>
      <c r="DV71" s="808"/>
      <c r="DW71" s="808"/>
      <c r="DX71" s="808"/>
      <c r="DY71" s="808"/>
      <c r="DZ71" s="808"/>
      <c r="EA71" s="808"/>
      <c r="EB71" s="808"/>
      <c r="EC71" s="808"/>
      <c r="ED71" s="808"/>
      <c r="EE71" s="808"/>
      <c r="EF71" s="808"/>
      <c r="EG71" s="808"/>
      <c r="EH71" s="808"/>
      <c r="EI71" s="808"/>
      <c r="EJ71" s="808"/>
      <c r="EK71" s="808"/>
      <c r="EL71" s="808"/>
      <c r="EM71" s="808"/>
      <c r="EN71" s="808"/>
      <c r="EO71" s="808"/>
      <c r="EP71" s="808"/>
      <c r="EQ71" s="808"/>
      <c r="ER71" s="808"/>
      <c r="ES71" s="808"/>
      <c r="ET71" s="808"/>
      <c r="EU71" s="808"/>
      <c r="EV71" s="808"/>
      <c r="EW71" s="808"/>
      <c r="EX71" s="808"/>
      <c r="EY71" s="808"/>
      <c r="EZ71" s="808"/>
      <c r="FA71" s="808"/>
      <c r="FB71" s="808"/>
      <c r="FC71" s="808"/>
      <c r="FD71" s="808"/>
      <c r="FE71" s="808"/>
      <c r="FF71" s="808"/>
      <c r="FG71" s="808"/>
      <c r="FH71" s="808"/>
      <c r="FI71" s="808"/>
      <c r="FJ71" s="808"/>
      <c r="FK71" s="808"/>
      <c r="FL71" s="808"/>
      <c r="FM71" s="808"/>
      <c r="FN71" s="808"/>
      <c r="FO71" s="808"/>
      <c r="FP71" s="808"/>
      <c r="FQ71" s="808"/>
      <c r="FR71" s="808"/>
      <c r="FS71" s="808"/>
      <c r="FT71" s="808"/>
      <c r="FU71" s="808"/>
      <c r="FV71" s="808"/>
      <c r="FW71" s="808"/>
      <c r="FX71" s="808"/>
      <c r="FY71" s="808"/>
      <c r="FZ71" s="808"/>
      <c r="GA71" s="808"/>
      <c r="GB71" s="808"/>
      <c r="GC71" s="808"/>
      <c r="GD71" s="808"/>
      <c r="GE71" s="808"/>
      <c r="GF71" s="808"/>
      <c r="GG71" s="808"/>
      <c r="GH71" s="808"/>
      <c r="GI71" s="808"/>
      <c r="GJ71" s="808"/>
      <c r="GK71" s="808"/>
      <c r="GL71" s="808"/>
      <c r="GM71" s="808"/>
      <c r="GN71" s="808"/>
      <c r="GO71" s="808"/>
      <c r="GP71" s="808"/>
      <c r="GQ71" s="808"/>
      <c r="GR71" s="808"/>
      <c r="GS71" s="808"/>
      <c r="GT71" s="808"/>
      <c r="GU71" s="808"/>
      <c r="GV71" s="808"/>
      <c r="GW71" s="808"/>
      <c r="GX71" s="808"/>
      <c r="GY71" s="808"/>
      <c r="GZ71" s="808"/>
      <c r="HA71" s="808"/>
      <c r="HB71" s="808"/>
      <c r="HC71" s="808"/>
      <c r="HD71" s="808"/>
      <c r="HE71" s="808"/>
      <c r="HF71" s="808"/>
      <c r="HG71" s="808"/>
      <c r="HH71" s="808"/>
      <c r="HI71" s="808"/>
      <c r="HJ71" s="808"/>
      <c r="HK71" s="808"/>
      <c r="HL71" s="808"/>
      <c r="HM71" s="808"/>
      <c r="HN71" s="808"/>
      <c r="HO71" s="808"/>
      <c r="HP71" s="808"/>
      <c r="HQ71" s="808"/>
      <c r="HR71" s="808"/>
      <c r="HS71" s="808"/>
      <c r="HT71" s="808"/>
      <c r="HU71" s="808"/>
      <c r="HV71" s="808"/>
      <c r="HW71" s="808"/>
      <c r="HX71" s="808"/>
      <c r="HY71" s="808"/>
      <c r="HZ71" s="808"/>
      <c r="IA71" s="808"/>
      <c r="IB71" s="808"/>
      <c r="IC71" s="808"/>
      <c r="ID71" s="808"/>
      <c r="IE71" s="808"/>
      <c r="IF71" s="808"/>
      <c r="IG71" s="808"/>
      <c r="IH71" s="808"/>
      <c r="II71" s="808"/>
      <c r="IJ71" s="808"/>
      <c r="IK71" s="808"/>
      <c r="IL71" s="808"/>
      <c r="IM71" s="808"/>
      <c r="IN71" s="808"/>
    </row>
    <row r="72" spans="1:248" s="811" customFormat="1" ht="22.5">
      <c r="A72" s="795" t="s">
        <v>424</v>
      </c>
      <c r="B72" s="795"/>
      <c r="C72" s="795">
        <v>2012</v>
      </c>
      <c r="D72" s="796" t="s">
        <v>837</v>
      </c>
      <c r="E72" s="796" t="s">
        <v>825</v>
      </c>
      <c r="F72" s="810" t="s">
        <v>24</v>
      </c>
      <c r="G72" s="797" t="s">
        <v>11</v>
      </c>
      <c r="H72" s="810" t="s">
        <v>477</v>
      </c>
      <c r="I72" s="796" t="s">
        <v>1406</v>
      </c>
      <c r="J72" s="796" t="s">
        <v>1234</v>
      </c>
      <c r="K72" s="799" t="s">
        <v>1235</v>
      </c>
      <c r="L72" s="800">
        <v>2.5000000000000001E-2</v>
      </c>
      <c r="M72" s="856">
        <v>3000</v>
      </c>
      <c r="N72" s="795"/>
      <c r="O72" s="801">
        <v>0.09</v>
      </c>
      <c r="P72" s="802" t="s">
        <v>137</v>
      </c>
      <c r="Q72" s="802">
        <v>4505</v>
      </c>
      <c r="R72" s="802"/>
      <c r="S72" s="803">
        <f t="shared" si="1"/>
        <v>150.16666666666666</v>
      </c>
      <c r="T72" s="802"/>
      <c r="U72" s="809"/>
      <c r="V72" s="812"/>
      <c r="W72" s="812"/>
      <c r="X72" s="809"/>
      <c r="Y72" s="809"/>
      <c r="Z72" s="808"/>
      <c r="AA72" s="808"/>
      <c r="AB72" s="808"/>
      <c r="AC72" s="808"/>
      <c r="AD72" s="808"/>
      <c r="AE72" s="808"/>
      <c r="AF72" s="808"/>
      <c r="AG72" s="808"/>
      <c r="AH72" s="808"/>
      <c r="AI72" s="808"/>
      <c r="AJ72" s="808"/>
      <c r="AK72" s="808"/>
      <c r="AL72" s="808"/>
      <c r="AM72" s="808"/>
      <c r="AN72" s="808"/>
      <c r="AO72" s="808"/>
      <c r="AP72" s="808"/>
      <c r="AQ72" s="808"/>
      <c r="AR72" s="808"/>
      <c r="AS72" s="808"/>
      <c r="AT72" s="808"/>
      <c r="AU72" s="808"/>
      <c r="AV72" s="808"/>
      <c r="AW72" s="808"/>
      <c r="AX72" s="808"/>
      <c r="AY72" s="808"/>
      <c r="AZ72" s="808"/>
      <c r="BA72" s="808"/>
      <c r="BB72" s="808"/>
      <c r="BC72" s="808"/>
      <c r="BD72" s="808"/>
      <c r="BE72" s="808"/>
      <c r="BF72" s="808"/>
      <c r="BG72" s="808"/>
      <c r="BH72" s="808"/>
      <c r="BI72" s="808"/>
      <c r="BJ72" s="808"/>
      <c r="BK72" s="808"/>
      <c r="BL72" s="808"/>
      <c r="BM72" s="808"/>
      <c r="BN72" s="808"/>
      <c r="BO72" s="808"/>
      <c r="BP72" s="808"/>
      <c r="BQ72" s="808"/>
      <c r="BR72" s="808"/>
      <c r="BS72" s="808"/>
      <c r="BT72" s="808"/>
      <c r="BU72" s="808"/>
      <c r="BV72" s="808"/>
      <c r="BW72" s="808"/>
      <c r="BX72" s="808"/>
      <c r="BY72" s="808"/>
      <c r="BZ72" s="808"/>
      <c r="CA72" s="808"/>
      <c r="CB72" s="808"/>
      <c r="CC72" s="808"/>
      <c r="CD72" s="808"/>
      <c r="CE72" s="808"/>
      <c r="CF72" s="808"/>
      <c r="CG72" s="808"/>
      <c r="CH72" s="808"/>
      <c r="CI72" s="808"/>
      <c r="CJ72" s="808"/>
      <c r="CK72" s="808"/>
      <c r="CL72" s="808"/>
      <c r="CM72" s="808"/>
      <c r="CN72" s="808"/>
      <c r="CO72" s="808"/>
      <c r="CP72" s="808"/>
      <c r="CQ72" s="808"/>
      <c r="CR72" s="808"/>
      <c r="CS72" s="808"/>
      <c r="CT72" s="808"/>
      <c r="CU72" s="808"/>
      <c r="CV72" s="808"/>
      <c r="CW72" s="808"/>
      <c r="CX72" s="808"/>
      <c r="CY72" s="808"/>
      <c r="CZ72" s="808"/>
      <c r="DA72" s="808"/>
      <c r="DB72" s="808"/>
      <c r="DC72" s="808"/>
      <c r="DD72" s="808"/>
      <c r="DE72" s="808"/>
      <c r="DF72" s="808"/>
      <c r="DG72" s="808"/>
      <c r="DH72" s="808"/>
      <c r="DI72" s="808"/>
      <c r="DJ72" s="808"/>
      <c r="DK72" s="808"/>
      <c r="DL72" s="808"/>
      <c r="DM72" s="808"/>
      <c r="DN72" s="808"/>
      <c r="DO72" s="808"/>
      <c r="DP72" s="808"/>
      <c r="DQ72" s="808"/>
      <c r="DR72" s="808"/>
      <c r="DS72" s="808"/>
      <c r="DT72" s="808"/>
      <c r="DU72" s="808"/>
      <c r="DV72" s="808"/>
      <c r="DW72" s="808"/>
      <c r="DX72" s="808"/>
      <c r="DY72" s="808"/>
      <c r="DZ72" s="808"/>
      <c r="EA72" s="808"/>
      <c r="EB72" s="808"/>
      <c r="EC72" s="808"/>
      <c r="ED72" s="808"/>
      <c r="EE72" s="808"/>
      <c r="EF72" s="808"/>
      <c r="EG72" s="808"/>
      <c r="EH72" s="808"/>
      <c r="EI72" s="808"/>
      <c r="EJ72" s="808"/>
      <c r="EK72" s="808"/>
      <c r="EL72" s="808"/>
      <c r="EM72" s="808"/>
      <c r="EN72" s="808"/>
      <c r="EO72" s="808"/>
      <c r="EP72" s="808"/>
      <c r="EQ72" s="808"/>
      <c r="ER72" s="808"/>
      <c r="ES72" s="808"/>
      <c r="ET72" s="808"/>
      <c r="EU72" s="808"/>
      <c r="EV72" s="808"/>
      <c r="EW72" s="808"/>
      <c r="EX72" s="808"/>
      <c r="EY72" s="808"/>
      <c r="EZ72" s="808"/>
      <c r="FA72" s="808"/>
      <c r="FB72" s="808"/>
      <c r="FC72" s="808"/>
      <c r="FD72" s="808"/>
      <c r="FE72" s="808"/>
      <c r="FF72" s="808"/>
      <c r="FG72" s="808"/>
      <c r="FH72" s="808"/>
      <c r="FI72" s="808"/>
      <c r="FJ72" s="808"/>
      <c r="FK72" s="808"/>
      <c r="FL72" s="808"/>
      <c r="FM72" s="808"/>
      <c r="FN72" s="808"/>
      <c r="FO72" s="808"/>
      <c r="FP72" s="808"/>
      <c r="FQ72" s="808"/>
      <c r="FR72" s="808"/>
      <c r="FS72" s="808"/>
      <c r="FT72" s="808"/>
      <c r="FU72" s="808"/>
      <c r="FV72" s="808"/>
      <c r="FW72" s="808"/>
      <c r="FX72" s="808"/>
      <c r="FY72" s="808"/>
      <c r="FZ72" s="808"/>
      <c r="GA72" s="808"/>
      <c r="GB72" s="808"/>
      <c r="GC72" s="808"/>
      <c r="GD72" s="808"/>
      <c r="GE72" s="808"/>
      <c r="GF72" s="808"/>
      <c r="GG72" s="808"/>
      <c r="GH72" s="808"/>
      <c r="GI72" s="808"/>
      <c r="GJ72" s="808"/>
      <c r="GK72" s="808"/>
      <c r="GL72" s="808"/>
      <c r="GM72" s="808"/>
      <c r="GN72" s="808"/>
      <c r="GO72" s="808"/>
      <c r="GP72" s="808"/>
      <c r="GQ72" s="808"/>
      <c r="GR72" s="808"/>
      <c r="GS72" s="808"/>
      <c r="GT72" s="808"/>
      <c r="GU72" s="808"/>
      <c r="GV72" s="808"/>
      <c r="GW72" s="808"/>
      <c r="GX72" s="808"/>
      <c r="GY72" s="808"/>
      <c r="GZ72" s="808"/>
      <c r="HA72" s="808"/>
      <c r="HB72" s="808"/>
      <c r="HC72" s="808"/>
      <c r="HD72" s="808"/>
      <c r="HE72" s="808"/>
      <c r="HF72" s="808"/>
      <c r="HG72" s="808"/>
      <c r="HH72" s="808"/>
      <c r="HI72" s="808"/>
      <c r="HJ72" s="808"/>
      <c r="HK72" s="808"/>
      <c r="HL72" s="808"/>
      <c r="HM72" s="808"/>
      <c r="HN72" s="808"/>
      <c r="HO72" s="808"/>
      <c r="HP72" s="808"/>
      <c r="HQ72" s="808"/>
      <c r="HR72" s="808"/>
      <c r="HS72" s="808"/>
      <c r="HT72" s="808"/>
      <c r="HU72" s="808"/>
      <c r="HV72" s="808"/>
      <c r="HW72" s="808"/>
      <c r="HX72" s="808"/>
      <c r="HY72" s="808"/>
      <c r="HZ72" s="808"/>
      <c r="IA72" s="808"/>
      <c r="IB72" s="808"/>
      <c r="IC72" s="808"/>
      <c r="ID72" s="808"/>
      <c r="IE72" s="808"/>
      <c r="IF72" s="808"/>
      <c r="IG72" s="808"/>
      <c r="IH72" s="808"/>
      <c r="II72" s="808"/>
      <c r="IJ72" s="808"/>
      <c r="IK72" s="808"/>
      <c r="IL72" s="808"/>
      <c r="IM72" s="808"/>
      <c r="IN72" s="808"/>
    </row>
    <row r="73" spans="1:248" s="811" customFormat="1" ht="22.5">
      <c r="A73" s="795" t="s">
        <v>424</v>
      </c>
      <c r="B73" s="795"/>
      <c r="C73" s="795">
        <v>2012</v>
      </c>
      <c r="D73" s="796" t="s">
        <v>837</v>
      </c>
      <c r="E73" s="796" t="s">
        <v>825</v>
      </c>
      <c r="F73" s="810" t="s">
        <v>24</v>
      </c>
      <c r="G73" s="797" t="s">
        <v>11</v>
      </c>
      <c r="H73" s="810" t="s">
        <v>477</v>
      </c>
      <c r="I73" s="796" t="s">
        <v>1406</v>
      </c>
      <c r="J73" s="796" t="s">
        <v>180</v>
      </c>
      <c r="K73" s="799" t="s">
        <v>1235</v>
      </c>
      <c r="L73" s="800">
        <v>2.5000000000000001E-2</v>
      </c>
      <c r="M73" s="856">
        <v>2000</v>
      </c>
      <c r="N73" s="795"/>
      <c r="O73" s="801">
        <v>0.11</v>
      </c>
      <c r="P73" s="802" t="s">
        <v>137</v>
      </c>
      <c r="Q73" s="802">
        <v>4505</v>
      </c>
      <c r="R73" s="802"/>
      <c r="S73" s="803">
        <f t="shared" si="1"/>
        <v>225.25</v>
      </c>
      <c r="T73" s="802"/>
      <c r="U73" s="809"/>
      <c r="V73" s="812"/>
      <c r="W73" s="812"/>
      <c r="X73" s="809"/>
      <c r="Y73" s="809"/>
      <c r="Z73" s="808"/>
      <c r="AA73" s="808"/>
      <c r="AB73" s="808"/>
      <c r="AC73" s="808"/>
      <c r="AD73" s="808"/>
      <c r="AE73" s="808"/>
      <c r="AF73" s="808"/>
      <c r="AG73" s="808"/>
      <c r="AH73" s="808"/>
      <c r="AI73" s="808"/>
      <c r="AJ73" s="808"/>
      <c r="AK73" s="808"/>
      <c r="AL73" s="808"/>
      <c r="AM73" s="808"/>
      <c r="AN73" s="808"/>
      <c r="AO73" s="808"/>
      <c r="AP73" s="808"/>
      <c r="AQ73" s="808"/>
      <c r="AR73" s="808"/>
      <c r="AS73" s="808"/>
      <c r="AT73" s="808"/>
      <c r="AU73" s="808"/>
      <c r="AV73" s="808"/>
      <c r="AW73" s="808"/>
      <c r="AX73" s="808"/>
      <c r="AY73" s="808"/>
      <c r="AZ73" s="808"/>
      <c r="BA73" s="808"/>
      <c r="BB73" s="808"/>
      <c r="BC73" s="808"/>
      <c r="BD73" s="808"/>
      <c r="BE73" s="808"/>
      <c r="BF73" s="808"/>
      <c r="BG73" s="808"/>
      <c r="BH73" s="808"/>
      <c r="BI73" s="808"/>
      <c r="BJ73" s="808"/>
      <c r="BK73" s="808"/>
      <c r="BL73" s="808"/>
      <c r="BM73" s="808"/>
      <c r="BN73" s="808"/>
      <c r="BO73" s="808"/>
      <c r="BP73" s="808"/>
      <c r="BQ73" s="808"/>
      <c r="BR73" s="808"/>
      <c r="BS73" s="808"/>
      <c r="BT73" s="808"/>
      <c r="BU73" s="808"/>
      <c r="BV73" s="808"/>
      <c r="BW73" s="808"/>
      <c r="BX73" s="808"/>
      <c r="BY73" s="808"/>
      <c r="BZ73" s="808"/>
      <c r="CA73" s="808"/>
      <c r="CB73" s="808"/>
      <c r="CC73" s="808"/>
      <c r="CD73" s="808"/>
      <c r="CE73" s="808"/>
      <c r="CF73" s="808"/>
      <c r="CG73" s="808"/>
      <c r="CH73" s="808"/>
      <c r="CI73" s="808"/>
      <c r="CJ73" s="808"/>
      <c r="CK73" s="808"/>
      <c r="CL73" s="808"/>
      <c r="CM73" s="808"/>
      <c r="CN73" s="808"/>
      <c r="CO73" s="808"/>
      <c r="CP73" s="808"/>
      <c r="CQ73" s="808"/>
      <c r="CR73" s="808"/>
      <c r="CS73" s="808"/>
      <c r="CT73" s="808"/>
      <c r="CU73" s="808"/>
      <c r="CV73" s="808"/>
      <c r="CW73" s="808"/>
      <c r="CX73" s="808"/>
      <c r="CY73" s="808"/>
      <c r="CZ73" s="808"/>
      <c r="DA73" s="808"/>
      <c r="DB73" s="808"/>
      <c r="DC73" s="808"/>
      <c r="DD73" s="808"/>
      <c r="DE73" s="808"/>
      <c r="DF73" s="808"/>
      <c r="DG73" s="808"/>
      <c r="DH73" s="808"/>
      <c r="DI73" s="808"/>
      <c r="DJ73" s="808"/>
      <c r="DK73" s="808"/>
      <c r="DL73" s="808"/>
      <c r="DM73" s="808"/>
      <c r="DN73" s="808"/>
      <c r="DO73" s="808"/>
      <c r="DP73" s="808"/>
      <c r="DQ73" s="808"/>
      <c r="DR73" s="808"/>
      <c r="DS73" s="808"/>
      <c r="DT73" s="808"/>
      <c r="DU73" s="808"/>
      <c r="DV73" s="808"/>
      <c r="DW73" s="808"/>
      <c r="DX73" s="808"/>
      <c r="DY73" s="808"/>
      <c r="DZ73" s="808"/>
      <c r="EA73" s="808"/>
      <c r="EB73" s="808"/>
      <c r="EC73" s="808"/>
      <c r="ED73" s="808"/>
      <c r="EE73" s="808"/>
      <c r="EF73" s="808"/>
      <c r="EG73" s="808"/>
      <c r="EH73" s="808"/>
      <c r="EI73" s="808"/>
      <c r="EJ73" s="808"/>
      <c r="EK73" s="808"/>
      <c r="EL73" s="808"/>
      <c r="EM73" s="808"/>
      <c r="EN73" s="808"/>
      <c r="EO73" s="808"/>
      <c r="EP73" s="808"/>
      <c r="EQ73" s="808"/>
      <c r="ER73" s="808"/>
      <c r="ES73" s="808"/>
      <c r="ET73" s="808"/>
      <c r="EU73" s="808"/>
      <c r="EV73" s="808"/>
      <c r="EW73" s="808"/>
      <c r="EX73" s="808"/>
      <c r="EY73" s="808"/>
      <c r="EZ73" s="808"/>
      <c r="FA73" s="808"/>
      <c r="FB73" s="808"/>
      <c r="FC73" s="808"/>
      <c r="FD73" s="808"/>
      <c r="FE73" s="808"/>
      <c r="FF73" s="808"/>
      <c r="FG73" s="808"/>
      <c r="FH73" s="808"/>
      <c r="FI73" s="808"/>
      <c r="FJ73" s="808"/>
      <c r="FK73" s="808"/>
      <c r="FL73" s="808"/>
      <c r="FM73" s="808"/>
      <c r="FN73" s="808"/>
      <c r="FO73" s="808"/>
      <c r="FP73" s="808"/>
      <c r="FQ73" s="808"/>
      <c r="FR73" s="808"/>
      <c r="FS73" s="808"/>
      <c r="FT73" s="808"/>
      <c r="FU73" s="808"/>
      <c r="FV73" s="808"/>
      <c r="FW73" s="808"/>
      <c r="FX73" s="808"/>
      <c r="FY73" s="808"/>
      <c r="FZ73" s="808"/>
      <c r="GA73" s="808"/>
      <c r="GB73" s="808"/>
      <c r="GC73" s="808"/>
      <c r="GD73" s="808"/>
      <c r="GE73" s="808"/>
      <c r="GF73" s="808"/>
      <c r="GG73" s="808"/>
      <c r="GH73" s="808"/>
      <c r="GI73" s="808"/>
      <c r="GJ73" s="808"/>
      <c r="GK73" s="808"/>
      <c r="GL73" s="808"/>
      <c r="GM73" s="808"/>
      <c r="GN73" s="808"/>
      <c r="GO73" s="808"/>
      <c r="GP73" s="808"/>
      <c r="GQ73" s="808"/>
      <c r="GR73" s="808"/>
      <c r="GS73" s="808"/>
      <c r="GT73" s="808"/>
      <c r="GU73" s="808"/>
      <c r="GV73" s="808"/>
      <c r="GW73" s="808"/>
      <c r="GX73" s="808"/>
      <c r="GY73" s="808"/>
      <c r="GZ73" s="808"/>
      <c r="HA73" s="808"/>
      <c r="HB73" s="808"/>
      <c r="HC73" s="808"/>
      <c r="HD73" s="808"/>
      <c r="HE73" s="808"/>
      <c r="HF73" s="808"/>
      <c r="HG73" s="808"/>
      <c r="HH73" s="808"/>
      <c r="HI73" s="808"/>
      <c r="HJ73" s="808"/>
      <c r="HK73" s="808"/>
      <c r="HL73" s="808"/>
      <c r="HM73" s="808"/>
      <c r="HN73" s="808"/>
      <c r="HO73" s="808"/>
      <c r="HP73" s="808"/>
      <c r="HQ73" s="808"/>
      <c r="HR73" s="808"/>
      <c r="HS73" s="808"/>
      <c r="HT73" s="808"/>
      <c r="HU73" s="808"/>
      <c r="HV73" s="808"/>
      <c r="HW73" s="808"/>
      <c r="HX73" s="808"/>
      <c r="HY73" s="808"/>
      <c r="HZ73" s="808"/>
      <c r="IA73" s="808"/>
      <c r="IB73" s="808"/>
      <c r="IC73" s="808"/>
      <c r="ID73" s="808"/>
      <c r="IE73" s="808"/>
      <c r="IF73" s="808"/>
      <c r="IG73" s="808"/>
      <c r="IH73" s="808"/>
      <c r="II73" s="808"/>
      <c r="IJ73" s="808"/>
      <c r="IK73" s="808"/>
      <c r="IL73" s="808"/>
      <c r="IM73" s="808"/>
      <c r="IN73" s="808"/>
    </row>
    <row r="74" spans="1:248" s="659" customFormat="1">
      <c r="A74" s="636" t="s">
        <v>424</v>
      </c>
      <c r="B74" s="636"/>
      <c r="C74" s="636">
        <v>2012</v>
      </c>
      <c r="D74" s="641" t="s">
        <v>789</v>
      </c>
      <c r="E74" s="641" t="s">
        <v>825</v>
      </c>
      <c r="F74" s="660" t="s">
        <v>24</v>
      </c>
      <c r="G74" s="642" t="s">
        <v>11</v>
      </c>
      <c r="H74" s="660" t="s">
        <v>477</v>
      </c>
      <c r="I74" s="641" t="s">
        <v>169</v>
      </c>
      <c r="J74" s="641" t="s">
        <v>183</v>
      </c>
      <c r="K74" s="644" t="s">
        <v>1237</v>
      </c>
      <c r="L74" s="645">
        <v>0.125</v>
      </c>
      <c r="M74" s="855">
        <v>3000</v>
      </c>
      <c r="N74" s="636"/>
      <c r="O74" s="646">
        <v>2.5000000000000001E-2</v>
      </c>
      <c r="P74" s="647" t="s">
        <v>137</v>
      </c>
      <c r="Q74" s="647">
        <v>4581</v>
      </c>
      <c r="R74" s="647"/>
      <c r="S74" s="773">
        <f t="shared" si="1"/>
        <v>152.69999999999999</v>
      </c>
      <c r="T74" s="647"/>
      <c r="U74" s="633"/>
      <c r="V74" s="652"/>
      <c r="W74" s="652"/>
      <c r="X74" s="633"/>
      <c r="Y74" s="633"/>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c r="BR74" s="244"/>
      <c r="BS74" s="244"/>
      <c r="BT74" s="244"/>
      <c r="BU74" s="244"/>
      <c r="BV74" s="244"/>
      <c r="BW74" s="244"/>
      <c r="BX74" s="244"/>
      <c r="BY74" s="244"/>
      <c r="BZ74" s="244"/>
      <c r="CA74" s="244"/>
      <c r="CB74" s="244"/>
      <c r="CC74" s="244"/>
      <c r="CD74" s="244"/>
      <c r="CE74" s="244"/>
      <c r="CF74" s="244"/>
      <c r="CG74" s="244"/>
      <c r="CH74" s="244"/>
      <c r="CI74" s="244"/>
      <c r="CJ74" s="244"/>
      <c r="CK74" s="244"/>
      <c r="CL74" s="244"/>
      <c r="CM74" s="244"/>
      <c r="CN74" s="244"/>
      <c r="CO74" s="244"/>
      <c r="CP74" s="244"/>
      <c r="CQ74" s="244"/>
      <c r="CR74" s="244"/>
      <c r="CS74" s="244"/>
      <c r="CT74" s="244"/>
      <c r="CU74" s="244"/>
      <c r="CV74" s="244"/>
      <c r="CW74" s="244"/>
      <c r="CX74" s="244"/>
      <c r="CY74" s="244"/>
      <c r="CZ74" s="244"/>
      <c r="DA74" s="244"/>
      <c r="DB74" s="244"/>
      <c r="DC74" s="244"/>
      <c r="DD74" s="244"/>
      <c r="DE74" s="244"/>
      <c r="DF74" s="244"/>
      <c r="DG74" s="244"/>
      <c r="DH74" s="244"/>
      <c r="DI74" s="244"/>
      <c r="DJ74" s="244"/>
      <c r="DK74" s="244"/>
      <c r="DL74" s="244"/>
      <c r="DM74" s="244"/>
      <c r="DN74" s="244"/>
      <c r="DO74" s="244"/>
      <c r="DP74" s="244"/>
      <c r="DQ74" s="244"/>
      <c r="DR74" s="244"/>
      <c r="DS74" s="244"/>
      <c r="DT74" s="244"/>
      <c r="DU74" s="244"/>
      <c r="DV74" s="244"/>
      <c r="DW74" s="244"/>
      <c r="DX74" s="244"/>
      <c r="DY74" s="244"/>
      <c r="DZ74" s="244"/>
      <c r="EA74" s="244"/>
      <c r="EB74" s="244"/>
      <c r="EC74" s="244"/>
      <c r="ED74" s="244"/>
      <c r="EE74" s="244"/>
      <c r="EF74" s="244"/>
      <c r="EG74" s="244"/>
      <c r="EH74" s="244"/>
      <c r="EI74" s="244"/>
      <c r="EJ74" s="244"/>
      <c r="EK74" s="244"/>
      <c r="EL74" s="244"/>
      <c r="EM74" s="244"/>
      <c r="EN74" s="244"/>
      <c r="EO74" s="244"/>
      <c r="EP74" s="244"/>
      <c r="EQ74" s="244"/>
      <c r="ER74" s="244"/>
      <c r="ES74" s="244"/>
      <c r="ET74" s="244"/>
      <c r="EU74" s="244"/>
      <c r="EV74" s="244"/>
      <c r="EW74" s="244"/>
      <c r="EX74" s="244"/>
      <c r="EY74" s="244"/>
      <c r="EZ74" s="244"/>
      <c r="FA74" s="244"/>
      <c r="FB74" s="244"/>
      <c r="FC74" s="244"/>
      <c r="FD74" s="244"/>
      <c r="FE74" s="244"/>
      <c r="FF74" s="244"/>
      <c r="FG74" s="244"/>
      <c r="FH74" s="244"/>
      <c r="FI74" s="244"/>
      <c r="FJ74" s="244"/>
      <c r="FK74" s="244"/>
      <c r="FL74" s="244"/>
      <c r="FM74" s="244"/>
      <c r="FN74" s="244"/>
      <c r="FO74" s="244"/>
      <c r="FP74" s="244"/>
      <c r="FQ74" s="244"/>
      <c r="FR74" s="244"/>
      <c r="FS74" s="244"/>
      <c r="FT74" s="244"/>
      <c r="FU74" s="244"/>
      <c r="FV74" s="244"/>
      <c r="FW74" s="244"/>
      <c r="FX74" s="244"/>
      <c r="FY74" s="244"/>
      <c r="FZ74" s="244"/>
      <c r="GA74" s="244"/>
      <c r="GB74" s="244"/>
      <c r="GC74" s="244"/>
      <c r="GD74" s="244"/>
      <c r="GE74" s="244"/>
      <c r="GF74" s="244"/>
      <c r="GG74" s="244"/>
      <c r="GH74" s="244"/>
      <c r="GI74" s="244"/>
      <c r="GJ74" s="244"/>
      <c r="GK74" s="244"/>
      <c r="GL74" s="244"/>
      <c r="GM74" s="244"/>
      <c r="GN74" s="244"/>
      <c r="GO74" s="244"/>
      <c r="GP74" s="244"/>
      <c r="GQ74" s="244"/>
      <c r="GR74" s="244"/>
      <c r="GS74" s="244"/>
      <c r="GT74" s="244"/>
      <c r="GU74" s="244"/>
      <c r="GV74" s="244"/>
      <c r="GW74" s="244"/>
      <c r="GX74" s="244"/>
      <c r="GY74" s="244"/>
      <c r="GZ74" s="244"/>
      <c r="HA74" s="244"/>
      <c r="HB74" s="244"/>
      <c r="HC74" s="244"/>
      <c r="HD74" s="244"/>
      <c r="HE74" s="244"/>
      <c r="HF74" s="244"/>
      <c r="HG74" s="244"/>
      <c r="HH74" s="244"/>
      <c r="HI74" s="244"/>
      <c r="HJ74" s="244"/>
      <c r="HK74" s="244"/>
      <c r="HL74" s="244"/>
      <c r="HM74" s="244"/>
      <c r="HN74" s="244"/>
      <c r="HO74" s="244"/>
      <c r="HP74" s="244"/>
      <c r="HQ74" s="244"/>
      <c r="HR74" s="244"/>
      <c r="HS74" s="244"/>
      <c r="HT74" s="244"/>
      <c r="HU74" s="244"/>
      <c r="HV74" s="244"/>
      <c r="HW74" s="244"/>
      <c r="HX74" s="244"/>
      <c r="HY74" s="244"/>
      <c r="HZ74" s="244"/>
      <c r="IA74" s="244"/>
      <c r="IB74" s="244"/>
      <c r="IC74" s="244"/>
      <c r="ID74" s="244"/>
      <c r="IE74" s="244"/>
      <c r="IF74" s="244"/>
      <c r="IG74" s="244"/>
      <c r="IH74" s="244"/>
      <c r="II74" s="244"/>
      <c r="IJ74" s="244"/>
      <c r="IK74" s="244"/>
      <c r="IL74" s="244"/>
      <c r="IM74" s="244"/>
      <c r="IN74" s="244"/>
    </row>
    <row r="75" spans="1:248" s="756" customFormat="1" ht="15">
      <c r="A75" s="636" t="s">
        <v>424</v>
      </c>
      <c r="B75" s="636"/>
      <c r="C75" s="636">
        <v>2012</v>
      </c>
      <c r="D75" s="641" t="s">
        <v>789</v>
      </c>
      <c r="E75" s="641" t="s">
        <v>825</v>
      </c>
      <c r="F75" s="660" t="s">
        <v>24</v>
      </c>
      <c r="G75" s="642" t="s">
        <v>11</v>
      </c>
      <c r="H75" s="660" t="s">
        <v>477</v>
      </c>
      <c r="I75" s="641" t="s">
        <v>169</v>
      </c>
      <c r="J75" s="641" t="s">
        <v>184</v>
      </c>
      <c r="K75" s="644" t="s">
        <v>1237</v>
      </c>
      <c r="L75" s="645">
        <v>0.125</v>
      </c>
      <c r="M75" s="855">
        <v>1000</v>
      </c>
      <c r="N75" s="636"/>
      <c r="O75" s="646" t="s">
        <v>228</v>
      </c>
      <c r="P75" s="647" t="s">
        <v>137</v>
      </c>
      <c r="Q75" s="647">
        <v>1151</v>
      </c>
      <c r="R75" s="647"/>
      <c r="S75" s="773">
        <f t="shared" si="1"/>
        <v>115.1</v>
      </c>
      <c r="T75" s="647"/>
      <c r="U75" s="755"/>
      <c r="V75" s="652"/>
      <c r="W75" s="652"/>
      <c r="X75" s="755"/>
      <c r="Y75" s="755"/>
      <c r="Z75" s="638"/>
      <c r="AA75" s="638"/>
      <c r="AB75" s="638"/>
      <c r="AC75" s="638"/>
      <c r="AD75" s="638"/>
      <c r="AE75" s="638"/>
      <c r="AF75" s="638"/>
      <c r="AG75" s="638"/>
      <c r="AH75" s="638"/>
      <c r="AI75" s="638"/>
      <c r="AJ75" s="638"/>
      <c r="AK75" s="638"/>
      <c r="AL75" s="638"/>
      <c r="AM75" s="638"/>
      <c r="AN75" s="638"/>
      <c r="AO75" s="638"/>
      <c r="AP75" s="638"/>
      <c r="AQ75" s="638"/>
      <c r="AR75" s="638"/>
      <c r="AS75" s="638"/>
      <c r="AT75" s="638"/>
      <c r="AU75" s="638"/>
      <c r="AV75" s="638"/>
      <c r="AW75" s="638"/>
      <c r="AX75" s="638"/>
      <c r="AY75" s="638"/>
      <c r="AZ75" s="638"/>
      <c r="BA75" s="638"/>
      <c r="BB75" s="638"/>
      <c r="BC75" s="638"/>
      <c r="BD75" s="638"/>
      <c r="BE75" s="638"/>
      <c r="BF75" s="638"/>
      <c r="BG75" s="638"/>
      <c r="BH75" s="638"/>
      <c r="BI75" s="638"/>
      <c r="BJ75" s="638"/>
      <c r="BK75" s="638"/>
      <c r="BL75" s="638"/>
      <c r="BM75" s="638"/>
      <c r="BN75" s="638"/>
      <c r="BO75" s="638"/>
      <c r="BP75" s="638"/>
      <c r="BQ75" s="638"/>
      <c r="BR75" s="638"/>
      <c r="BS75" s="638"/>
      <c r="BT75" s="638"/>
      <c r="BU75" s="638"/>
      <c r="BV75" s="638"/>
      <c r="BW75" s="638"/>
      <c r="BX75" s="638"/>
      <c r="BY75" s="638"/>
      <c r="BZ75" s="638"/>
      <c r="CA75" s="638"/>
      <c r="CB75" s="638"/>
      <c r="CC75" s="638"/>
      <c r="CD75" s="638"/>
      <c r="CE75" s="638"/>
      <c r="CF75" s="638"/>
      <c r="CG75" s="638"/>
      <c r="CH75" s="638"/>
      <c r="CI75" s="638"/>
      <c r="CJ75" s="638"/>
      <c r="CK75" s="638"/>
      <c r="CL75" s="638"/>
      <c r="CM75" s="638"/>
      <c r="CN75" s="638"/>
      <c r="CO75" s="638"/>
      <c r="CP75" s="638"/>
      <c r="CQ75" s="638"/>
      <c r="CR75" s="638"/>
      <c r="CS75" s="638"/>
      <c r="CT75" s="638"/>
      <c r="CU75" s="638"/>
      <c r="CV75" s="638"/>
      <c r="CW75" s="638"/>
      <c r="CX75" s="638"/>
      <c r="CY75" s="638"/>
      <c r="CZ75" s="638"/>
      <c r="DA75" s="638"/>
      <c r="DB75" s="638"/>
      <c r="DC75" s="638"/>
      <c r="DD75" s="638"/>
      <c r="DE75" s="638"/>
      <c r="DF75" s="638"/>
      <c r="DG75" s="638"/>
      <c r="DH75" s="638"/>
      <c r="DI75" s="638"/>
      <c r="DJ75" s="638"/>
      <c r="DK75" s="638"/>
      <c r="DL75" s="638"/>
      <c r="DM75" s="638"/>
      <c r="DN75" s="638"/>
      <c r="DO75" s="638"/>
      <c r="DP75" s="638"/>
      <c r="DQ75" s="638"/>
      <c r="DR75" s="638"/>
      <c r="DS75" s="638"/>
      <c r="DT75" s="638"/>
      <c r="DU75" s="638"/>
      <c r="DV75" s="638"/>
      <c r="DW75" s="638"/>
      <c r="DX75" s="638"/>
      <c r="DY75" s="638"/>
      <c r="DZ75" s="638"/>
      <c r="EA75" s="638"/>
      <c r="EB75" s="638"/>
      <c r="EC75" s="638"/>
      <c r="ED75" s="638"/>
      <c r="EE75" s="638"/>
      <c r="EF75" s="638"/>
      <c r="EG75" s="638"/>
      <c r="EH75" s="638"/>
      <c r="EI75" s="638"/>
      <c r="EJ75" s="638"/>
      <c r="EK75" s="638"/>
      <c r="EL75" s="638"/>
      <c r="EM75" s="638"/>
      <c r="EN75" s="638"/>
      <c r="EO75" s="638"/>
      <c r="EP75" s="638"/>
      <c r="EQ75" s="638"/>
      <c r="ER75" s="638"/>
      <c r="ES75" s="638"/>
      <c r="ET75" s="638"/>
      <c r="EU75" s="638"/>
      <c r="EV75" s="638"/>
      <c r="EW75" s="638"/>
      <c r="EX75" s="638"/>
      <c r="EY75" s="638"/>
      <c r="EZ75" s="638"/>
      <c r="FA75" s="638"/>
      <c r="FB75" s="638"/>
      <c r="FC75" s="638"/>
      <c r="FD75" s="638"/>
      <c r="FE75" s="638"/>
      <c r="FF75" s="638"/>
      <c r="FG75" s="638"/>
      <c r="FH75" s="638"/>
      <c r="FI75" s="638"/>
      <c r="FJ75" s="638"/>
      <c r="FK75" s="638"/>
      <c r="FL75" s="638"/>
      <c r="FM75" s="638"/>
      <c r="FN75" s="638"/>
      <c r="FO75" s="638"/>
      <c r="FP75" s="638"/>
      <c r="FQ75" s="638"/>
      <c r="FR75" s="638"/>
      <c r="FS75" s="638"/>
      <c r="FT75" s="638"/>
      <c r="FU75" s="638"/>
      <c r="FV75" s="638"/>
      <c r="FW75" s="638"/>
      <c r="FX75" s="638"/>
      <c r="FY75" s="638"/>
      <c r="FZ75" s="638"/>
      <c r="GA75" s="638"/>
      <c r="GB75" s="638"/>
      <c r="GC75" s="638"/>
      <c r="GD75" s="638"/>
      <c r="GE75" s="638"/>
      <c r="GF75" s="638"/>
      <c r="GG75" s="638"/>
      <c r="GH75" s="638"/>
      <c r="GI75" s="638"/>
      <c r="GJ75" s="638"/>
      <c r="GK75" s="638"/>
      <c r="GL75" s="638"/>
      <c r="GM75" s="638"/>
      <c r="GN75" s="638"/>
      <c r="GO75" s="638"/>
      <c r="GP75" s="638"/>
      <c r="GQ75" s="638"/>
      <c r="GR75" s="638"/>
      <c r="GS75" s="638"/>
      <c r="GT75" s="638"/>
      <c r="GU75" s="638"/>
      <c r="GV75" s="638"/>
      <c r="GW75" s="638"/>
      <c r="GX75" s="638"/>
      <c r="GY75" s="638"/>
      <c r="GZ75" s="638"/>
      <c r="HA75" s="638"/>
      <c r="HB75" s="638"/>
      <c r="HC75" s="638"/>
      <c r="HD75" s="638"/>
      <c r="HE75" s="638"/>
      <c r="HF75" s="638"/>
      <c r="HG75" s="638"/>
      <c r="HH75" s="638"/>
      <c r="HI75" s="638"/>
      <c r="HJ75" s="638"/>
      <c r="HK75" s="638"/>
      <c r="HL75" s="638"/>
      <c r="HM75" s="638"/>
      <c r="HN75" s="638"/>
      <c r="HO75" s="638"/>
      <c r="HP75" s="638"/>
      <c r="HQ75" s="638"/>
      <c r="HR75" s="638"/>
      <c r="HS75" s="638"/>
      <c r="HT75" s="638"/>
      <c r="HU75" s="638"/>
      <c r="HV75" s="638"/>
      <c r="HW75" s="638"/>
      <c r="HX75" s="638"/>
      <c r="HY75" s="638"/>
      <c r="HZ75" s="638"/>
      <c r="IA75" s="638"/>
      <c r="IB75" s="638"/>
      <c r="IC75" s="638"/>
      <c r="ID75" s="638"/>
      <c r="IE75" s="638"/>
      <c r="IF75" s="638"/>
      <c r="IG75" s="638"/>
      <c r="IH75" s="638"/>
      <c r="II75" s="638"/>
      <c r="IJ75" s="638"/>
      <c r="IK75" s="638"/>
      <c r="IL75" s="638"/>
      <c r="IM75" s="638"/>
      <c r="IN75" s="638"/>
    </row>
    <row r="76" spans="1:248" s="659" customFormat="1">
      <c r="A76" s="636" t="s">
        <v>424</v>
      </c>
      <c r="B76" s="636"/>
      <c r="C76" s="636">
        <v>2012</v>
      </c>
      <c r="D76" s="641" t="s">
        <v>789</v>
      </c>
      <c r="E76" s="641" t="s">
        <v>825</v>
      </c>
      <c r="F76" s="660" t="s">
        <v>24</v>
      </c>
      <c r="G76" s="642" t="s">
        <v>11</v>
      </c>
      <c r="H76" s="660" t="s">
        <v>477</v>
      </c>
      <c r="I76" s="641" t="s">
        <v>169</v>
      </c>
      <c r="J76" s="641" t="s">
        <v>185</v>
      </c>
      <c r="K76" s="644" t="s">
        <v>1237</v>
      </c>
      <c r="L76" s="645">
        <v>0.125</v>
      </c>
      <c r="M76" s="855">
        <v>1000</v>
      </c>
      <c r="N76" s="636"/>
      <c r="O76" s="646" t="s">
        <v>228</v>
      </c>
      <c r="P76" s="647" t="s">
        <v>137</v>
      </c>
      <c r="Q76" s="647">
        <v>1159</v>
      </c>
      <c r="R76" s="647"/>
      <c r="S76" s="773">
        <f t="shared" si="1"/>
        <v>115.9</v>
      </c>
      <c r="T76" s="647"/>
      <c r="U76" s="633"/>
      <c r="V76" s="652"/>
      <c r="W76" s="652"/>
      <c r="X76" s="633"/>
      <c r="Y76" s="633"/>
      <c r="Z76" s="244"/>
      <c r="AA76" s="244"/>
      <c r="AB76" s="244"/>
      <c r="AC76" s="244"/>
      <c r="AD76" s="244"/>
      <c r="AE76" s="244"/>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4"/>
      <c r="BT76" s="244"/>
      <c r="BU76" s="244"/>
      <c r="BV76" s="244"/>
      <c r="BW76" s="244"/>
      <c r="BX76" s="244"/>
      <c r="BY76" s="244"/>
      <c r="BZ76" s="244"/>
      <c r="CA76" s="244"/>
      <c r="CB76" s="244"/>
      <c r="CC76" s="244"/>
      <c r="CD76" s="244"/>
      <c r="CE76" s="244"/>
      <c r="CF76" s="244"/>
      <c r="CG76" s="244"/>
      <c r="CH76" s="244"/>
      <c r="CI76" s="244"/>
      <c r="CJ76" s="244"/>
      <c r="CK76" s="244"/>
      <c r="CL76" s="244"/>
      <c r="CM76" s="244"/>
      <c r="CN76" s="244"/>
      <c r="CO76" s="244"/>
      <c r="CP76" s="244"/>
      <c r="CQ76" s="244"/>
      <c r="CR76" s="244"/>
      <c r="CS76" s="244"/>
      <c r="CT76" s="244"/>
      <c r="CU76" s="244"/>
      <c r="CV76" s="244"/>
      <c r="CW76" s="244"/>
      <c r="CX76" s="244"/>
      <c r="CY76" s="244"/>
      <c r="CZ76" s="244"/>
      <c r="DA76" s="244"/>
      <c r="DB76" s="244"/>
      <c r="DC76" s="244"/>
      <c r="DD76" s="244"/>
      <c r="DE76" s="244"/>
      <c r="DF76" s="244"/>
      <c r="DG76" s="244"/>
      <c r="DH76" s="244"/>
      <c r="DI76" s="244"/>
      <c r="DJ76" s="244"/>
      <c r="DK76" s="244"/>
      <c r="DL76" s="244"/>
      <c r="DM76" s="244"/>
      <c r="DN76" s="244"/>
      <c r="DO76" s="244"/>
      <c r="DP76" s="244"/>
      <c r="DQ76" s="244"/>
      <c r="DR76" s="244"/>
      <c r="DS76" s="244"/>
      <c r="DT76" s="244"/>
      <c r="DU76" s="244"/>
      <c r="DV76" s="244"/>
      <c r="DW76" s="244"/>
      <c r="DX76" s="244"/>
      <c r="DY76" s="244"/>
      <c r="DZ76" s="244"/>
      <c r="EA76" s="244"/>
      <c r="EB76" s="244"/>
      <c r="EC76" s="244"/>
      <c r="ED76" s="244"/>
      <c r="EE76" s="244"/>
      <c r="EF76" s="244"/>
      <c r="EG76" s="244"/>
      <c r="EH76" s="244"/>
      <c r="EI76" s="244"/>
      <c r="EJ76" s="244"/>
      <c r="EK76" s="244"/>
      <c r="EL76" s="244"/>
      <c r="EM76" s="244"/>
      <c r="EN76" s="244"/>
      <c r="EO76" s="244"/>
      <c r="EP76" s="244"/>
      <c r="EQ76" s="244"/>
      <c r="ER76" s="244"/>
      <c r="ES76" s="244"/>
      <c r="ET76" s="244"/>
      <c r="EU76" s="244"/>
      <c r="EV76" s="244"/>
      <c r="EW76" s="244"/>
      <c r="EX76" s="244"/>
      <c r="EY76" s="244"/>
      <c r="EZ76" s="244"/>
      <c r="FA76" s="244"/>
      <c r="FB76" s="244"/>
      <c r="FC76" s="244"/>
      <c r="FD76" s="244"/>
      <c r="FE76" s="244"/>
      <c r="FF76" s="244"/>
      <c r="FG76" s="244"/>
      <c r="FH76" s="244"/>
      <c r="FI76" s="244"/>
      <c r="FJ76" s="244"/>
      <c r="FK76" s="244"/>
      <c r="FL76" s="244"/>
      <c r="FM76" s="244"/>
      <c r="FN76" s="244"/>
      <c r="FO76" s="244"/>
      <c r="FP76" s="244"/>
      <c r="FQ76" s="244"/>
      <c r="FR76" s="244"/>
      <c r="FS76" s="244"/>
      <c r="FT76" s="244"/>
      <c r="FU76" s="244"/>
      <c r="FV76" s="244"/>
      <c r="FW76" s="244"/>
      <c r="FX76" s="244"/>
      <c r="FY76" s="244"/>
      <c r="FZ76" s="244"/>
      <c r="GA76" s="244"/>
      <c r="GB76" s="244"/>
      <c r="GC76" s="244"/>
      <c r="GD76" s="244"/>
      <c r="GE76" s="244"/>
      <c r="GF76" s="244"/>
      <c r="GG76" s="244"/>
      <c r="GH76" s="244"/>
      <c r="GI76" s="244"/>
      <c r="GJ76" s="244"/>
      <c r="GK76" s="244"/>
      <c r="GL76" s="244"/>
      <c r="GM76" s="244"/>
      <c r="GN76" s="244"/>
      <c r="GO76" s="244"/>
      <c r="GP76" s="244"/>
      <c r="GQ76" s="244"/>
      <c r="GR76" s="244"/>
      <c r="GS76" s="244"/>
      <c r="GT76" s="244"/>
      <c r="GU76" s="244"/>
      <c r="GV76" s="244"/>
      <c r="GW76" s="244"/>
      <c r="GX76" s="244"/>
      <c r="GY76" s="244"/>
      <c r="GZ76" s="244"/>
      <c r="HA76" s="244"/>
      <c r="HB76" s="244"/>
      <c r="HC76" s="244"/>
      <c r="HD76" s="244"/>
      <c r="HE76" s="244"/>
      <c r="HF76" s="244"/>
      <c r="HG76" s="244"/>
      <c r="HH76" s="244"/>
      <c r="HI76" s="244"/>
      <c r="HJ76" s="244"/>
      <c r="HK76" s="244"/>
      <c r="HL76" s="244"/>
      <c r="HM76" s="244"/>
      <c r="HN76" s="244"/>
      <c r="HO76" s="244"/>
      <c r="HP76" s="244"/>
      <c r="HQ76" s="244"/>
      <c r="HR76" s="244"/>
      <c r="HS76" s="244"/>
      <c r="HT76" s="244"/>
      <c r="HU76" s="244"/>
      <c r="HV76" s="244"/>
      <c r="HW76" s="244"/>
      <c r="HX76" s="244"/>
      <c r="HY76" s="244"/>
      <c r="HZ76" s="244"/>
      <c r="IA76" s="244"/>
      <c r="IB76" s="244"/>
      <c r="IC76" s="244"/>
      <c r="ID76" s="244"/>
      <c r="IE76" s="244"/>
      <c r="IF76" s="244"/>
      <c r="IG76" s="244"/>
      <c r="IH76" s="244"/>
      <c r="II76" s="244"/>
      <c r="IJ76" s="244"/>
      <c r="IK76" s="244"/>
      <c r="IL76" s="244"/>
      <c r="IM76" s="244"/>
      <c r="IN76" s="244"/>
    </row>
    <row r="77" spans="1:248" s="659" customFormat="1" ht="33.75">
      <c r="A77" s="636" t="s">
        <v>424</v>
      </c>
      <c r="B77" s="636"/>
      <c r="C77" s="636">
        <v>2012</v>
      </c>
      <c r="D77" s="641" t="s">
        <v>842</v>
      </c>
      <c r="E77" s="641" t="s">
        <v>825</v>
      </c>
      <c r="F77" s="660" t="s">
        <v>24</v>
      </c>
      <c r="G77" s="642" t="s">
        <v>11</v>
      </c>
      <c r="H77" s="660" t="s">
        <v>431</v>
      </c>
      <c r="I77" s="641" t="s">
        <v>1251</v>
      </c>
      <c r="J77" s="641" t="s">
        <v>1234</v>
      </c>
      <c r="K77" s="644" t="s">
        <v>1238</v>
      </c>
      <c r="L77" s="645">
        <v>2.5000000000000001E-2</v>
      </c>
      <c r="M77" s="855">
        <v>4000</v>
      </c>
      <c r="N77" s="636"/>
      <c r="O77" s="776">
        <v>0.4</v>
      </c>
      <c r="P77" s="647" t="s">
        <v>137</v>
      </c>
      <c r="Q77" s="647">
        <v>3532</v>
      </c>
      <c r="R77" s="647"/>
      <c r="S77" s="773">
        <f t="shared" si="1"/>
        <v>88.3</v>
      </c>
      <c r="T77" s="647"/>
      <c r="U77" s="648"/>
      <c r="V77" s="652"/>
      <c r="W77" s="652"/>
      <c r="X77" s="633"/>
      <c r="Y77" s="633"/>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c r="BR77" s="244"/>
      <c r="BS77" s="244"/>
      <c r="BT77" s="244"/>
      <c r="BU77" s="244"/>
      <c r="BV77" s="244"/>
      <c r="BW77" s="244"/>
      <c r="BX77" s="244"/>
      <c r="BY77" s="244"/>
      <c r="BZ77" s="244"/>
      <c r="CA77" s="244"/>
      <c r="CB77" s="244"/>
      <c r="CC77" s="244"/>
      <c r="CD77" s="244"/>
      <c r="CE77" s="244"/>
      <c r="CF77" s="244"/>
      <c r="CG77" s="244"/>
      <c r="CH77" s="244"/>
      <c r="CI77" s="244"/>
      <c r="CJ77" s="244"/>
      <c r="CK77" s="244"/>
      <c r="CL77" s="244"/>
      <c r="CM77" s="244"/>
      <c r="CN77" s="244"/>
      <c r="CO77" s="244"/>
      <c r="CP77" s="244"/>
      <c r="CQ77" s="244"/>
      <c r="CR77" s="244"/>
      <c r="CS77" s="244"/>
      <c r="CT77" s="244"/>
      <c r="CU77" s="244"/>
      <c r="CV77" s="244"/>
      <c r="CW77" s="244"/>
      <c r="CX77" s="244"/>
      <c r="CY77" s="244"/>
      <c r="CZ77" s="244"/>
      <c r="DA77" s="244"/>
      <c r="DB77" s="244"/>
      <c r="DC77" s="244"/>
      <c r="DD77" s="244"/>
      <c r="DE77" s="244"/>
      <c r="DF77" s="244"/>
      <c r="DG77" s="244"/>
      <c r="DH77" s="244"/>
      <c r="DI77" s="244"/>
      <c r="DJ77" s="244"/>
      <c r="DK77" s="244"/>
      <c r="DL77" s="244"/>
      <c r="DM77" s="244"/>
      <c r="DN77" s="244"/>
      <c r="DO77" s="244"/>
      <c r="DP77" s="244"/>
      <c r="DQ77" s="244"/>
      <c r="DR77" s="244"/>
      <c r="DS77" s="244"/>
      <c r="DT77" s="244"/>
      <c r="DU77" s="244"/>
      <c r="DV77" s="244"/>
      <c r="DW77" s="244"/>
      <c r="DX77" s="244"/>
      <c r="DY77" s="244"/>
      <c r="DZ77" s="244"/>
      <c r="EA77" s="244"/>
      <c r="EB77" s="244"/>
      <c r="EC77" s="244"/>
      <c r="ED77" s="244"/>
      <c r="EE77" s="244"/>
      <c r="EF77" s="244"/>
      <c r="EG77" s="244"/>
      <c r="EH77" s="244"/>
      <c r="EI77" s="244"/>
      <c r="EJ77" s="244"/>
      <c r="EK77" s="244"/>
      <c r="EL77" s="244"/>
      <c r="EM77" s="244"/>
      <c r="EN77" s="244"/>
      <c r="EO77" s="244"/>
      <c r="EP77" s="244"/>
      <c r="EQ77" s="244"/>
      <c r="ER77" s="244"/>
      <c r="ES77" s="244"/>
      <c r="ET77" s="244"/>
      <c r="EU77" s="244"/>
      <c r="EV77" s="244"/>
      <c r="EW77" s="244"/>
      <c r="EX77" s="244"/>
      <c r="EY77" s="244"/>
      <c r="EZ77" s="244"/>
      <c r="FA77" s="244"/>
      <c r="FB77" s="244"/>
      <c r="FC77" s="244"/>
      <c r="FD77" s="244"/>
      <c r="FE77" s="244"/>
      <c r="FF77" s="244"/>
      <c r="FG77" s="244"/>
      <c r="FH77" s="244"/>
      <c r="FI77" s="244"/>
      <c r="FJ77" s="244"/>
      <c r="FK77" s="244"/>
      <c r="FL77" s="244"/>
      <c r="FM77" s="244"/>
      <c r="FN77" s="244"/>
      <c r="FO77" s="244"/>
      <c r="FP77" s="244"/>
      <c r="FQ77" s="244"/>
      <c r="FR77" s="244"/>
      <c r="FS77" s="244"/>
      <c r="FT77" s="244"/>
      <c r="FU77" s="244"/>
      <c r="FV77" s="244"/>
      <c r="FW77" s="244"/>
      <c r="FX77" s="244"/>
      <c r="FY77" s="244"/>
      <c r="FZ77" s="244"/>
      <c r="GA77" s="244"/>
      <c r="GB77" s="244"/>
      <c r="GC77" s="244"/>
      <c r="GD77" s="244"/>
      <c r="GE77" s="244"/>
      <c r="GF77" s="244"/>
      <c r="GG77" s="244"/>
      <c r="GH77" s="244"/>
      <c r="GI77" s="244"/>
      <c r="GJ77" s="244"/>
      <c r="GK77" s="244"/>
      <c r="GL77" s="244"/>
      <c r="GM77" s="244"/>
      <c r="GN77" s="244"/>
      <c r="GO77" s="244"/>
      <c r="GP77" s="244"/>
      <c r="GQ77" s="244"/>
      <c r="GR77" s="244"/>
      <c r="GS77" s="244"/>
      <c r="GT77" s="244"/>
      <c r="GU77" s="244"/>
      <c r="GV77" s="244"/>
      <c r="GW77" s="244"/>
      <c r="GX77" s="244"/>
      <c r="GY77" s="244"/>
      <c r="GZ77" s="244"/>
      <c r="HA77" s="244"/>
      <c r="HB77" s="244"/>
      <c r="HC77" s="244"/>
      <c r="HD77" s="244"/>
      <c r="HE77" s="244"/>
      <c r="HF77" s="244"/>
      <c r="HG77" s="244"/>
      <c r="HH77" s="244"/>
      <c r="HI77" s="244"/>
      <c r="HJ77" s="244"/>
      <c r="HK77" s="244"/>
      <c r="HL77" s="244"/>
      <c r="HM77" s="244"/>
      <c r="HN77" s="244"/>
      <c r="HO77" s="244"/>
      <c r="HP77" s="244"/>
      <c r="HQ77" s="244"/>
      <c r="HR77" s="244"/>
      <c r="HS77" s="244"/>
      <c r="HT77" s="244"/>
      <c r="HU77" s="244"/>
      <c r="HV77" s="244"/>
      <c r="HW77" s="244"/>
      <c r="HX77" s="244"/>
      <c r="HY77" s="244"/>
      <c r="HZ77" s="244"/>
      <c r="IA77" s="244"/>
      <c r="IB77" s="244"/>
      <c r="IC77" s="244"/>
      <c r="ID77" s="244"/>
      <c r="IE77" s="244"/>
      <c r="IF77" s="244"/>
      <c r="IG77" s="244"/>
      <c r="IH77" s="244"/>
      <c r="II77" s="244"/>
      <c r="IJ77" s="244"/>
      <c r="IK77" s="244"/>
      <c r="IL77" s="244"/>
      <c r="IM77" s="244"/>
      <c r="IN77" s="244"/>
    </row>
    <row r="78" spans="1:248" s="659" customFormat="1" ht="33.75">
      <c r="A78" s="636" t="s">
        <v>424</v>
      </c>
      <c r="B78" s="636"/>
      <c r="C78" s="636">
        <v>2012</v>
      </c>
      <c r="D78" s="641" t="s">
        <v>842</v>
      </c>
      <c r="E78" s="641" t="s">
        <v>825</v>
      </c>
      <c r="F78" s="660" t="s">
        <v>24</v>
      </c>
      <c r="G78" s="642" t="s">
        <v>11</v>
      </c>
      <c r="H78" s="660" t="s">
        <v>431</v>
      </c>
      <c r="I78" s="641" t="s">
        <v>1251</v>
      </c>
      <c r="J78" s="641" t="s">
        <v>180</v>
      </c>
      <c r="K78" s="644" t="s">
        <v>1238</v>
      </c>
      <c r="L78" s="645">
        <v>2.5000000000000001E-2</v>
      </c>
      <c r="M78" s="855">
        <v>4000</v>
      </c>
      <c r="N78" s="636"/>
      <c r="O78" s="776">
        <v>0.34</v>
      </c>
      <c r="P78" s="647" t="s">
        <v>137</v>
      </c>
      <c r="Q78" s="647">
        <v>3532</v>
      </c>
      <c r="R78" s="647"/>
      <c r="S78" s="773">
        <f t="shared" si="1"/>
        <v>88.3</v>
      </c>
      <c r="T78" s="647"/>
      <c r="U78" s="652"/>
      <c r="V78" s="652"/>
      <c r="W78" s="652"/>
      <c r="X78" s="633"/>
      <c r="Y78" s="633"/>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c r="BT78" s="244"/>
      <c r="BU78" s="244"/>
      <c r="BV78" s="244"/>
      <c r="BW78" s="244"/>
      <c r="BX78" s="244"/>
      <c r="BY78" s="244"/>
      <c r="BZ78" s="244"/>
      <c r="CA78" s="244"/>
      <c r="CB78" s="244"/>
      <c r="CC78" s="244"/>
      <c r="CD78" s="244"/>
      <c r="CE78" s="244"/>
      <c r="CF78" s="244"/>
      <c r="CG78" s="244"/>
      <c r="CH78" s="244"/>
      <c r="CI78" s="244"/>
      <c r="CJ78" s="244"/>
      <c r="CK78" s="244"/>
      <c r="CL78" s="244"/>
      <c r="CM78" s="244"/>
      <c r="CN78" s="244"/>
      <c r="CO78" s="244"/>
      <c r="CP78" s="244"/>
      <c r="CQ78" s="244"/>
      <c r="CR78" s="244"/>
      <c r="CS78" s="244"/>
      <c r="CT78" s="244"/>
      <c r="CU78" s="244"/>
      <c r="CV78" s="244"/>
      <c r="CW78" s="244"/>
      <c r="CX78" s="244"/>
      <c r="CY78" s="244"/>
      <c r="CZ78" s="244"/>
      <c r="DA78" s="244"/>
      <c r="DB78" s="244"/>
      <c r="DC78" s="244"/>
      <c r="DD78" s="244"/>
      <c r="DE78" s="244"/>
      <c r="DF78" s="244"/>
      <c r="DG78" s="244"/>
      <c r="DH78" s="244"/>
      <c r="DI78" s="244"/>
      <c r="DJ78" s="244"/>
      <c r="DK78" s="244"/>
      <c r="DL78" s="244"/>
      <c r="DM78" s="244"/>
      <c r="DN78" s="244"/>
      <c r="DO78" s="244"/>
      <c r="DP78" s="244"/>
      <c r="DQ78" s="244"/>
      <c r="DR78" s="244"/>
      <c r="DS78" s="244"/>
      <c r="DT78" s="244"/>
      <c r="DU78" s="244"/>
      <c r="DV78" s="244"/>
      <c r="DW78" s="244"/>
      <c r="DX78" s="244"/>
      <c r="DY78" s="244"/>
      <c r="DZ78" s="244"/>
      <c r="EA78" s="244"/>
      <c r="EB78" s="244"/>
      <c r="EC78" s="244"/>
      <c r="ED78" s="244"/>
      <c r="EE78" s="244"/>
      <c r="EF78" s="244"/>
      <c r="EG78" s="244"/>
      <c r="EH78" s="244"/>
      <c r="EI78" s="244"/>
      <c r="EJ78" s="244"/>
      <c r="EK78" s="244"/>
      <c r="EL78" s="244"/>
      <c r="EM78" s="244"/>
      <c r="EN78" s="244"/>
      <c r="EO78" s="244"/>
      <c r="EP78" s="244"/>
      <c r="EQ78" s="244"/>
      <c r="ER78" s="244"/>
      <c r="ES78" s="244"/>
      <c r="ET78" s="244"/>
      <c r="EU78" s="244"/>
      <c r="EV78" s="244"/>
      <c r="EW78" s="244"/>
      <c r="EX78" s="244"/>
      <c r="EY78" s="244"/>
      <c r="EZ78" s="244"/>
      <c r="FA78" s="244"/>
      <c r="FB78" s="244"/>
      <c r="FC78" s="244"/>
      <c r="FD78" s="244"/>
      <c r="FE78" s="244"/>
      <c r="FF78" s="244"/>
      <c r="FG78" s="244"/>
      <c r="FH78" s="244"/>
      <c r="FI78" s="244"/>
      <c r="FJ78" s="244"/>
      <c r="FK78" s="244"/>
      <c r="FL78" s="244"/>
      <c r="FM78" s="244"/>
      <c r="FN78" s="244"/>
      <c r="FO78" s="244"/>
      <c r="FP78" s="244"/>
      <c r="FQ78" s="244"/>
      <c r="FR78" s="244"/>
      <c r="FS78" s="244"/>
      <c r="FT78" s="244"/>
      <c r="FU78" s="244"/>
      <c r="FV78" s="244"/>
      <c r="FW78" s="244"/>
      <c r="FX78" s="244"/>
      <c r="FY78" s="244"/>
      <c r="FZ78" s="244"/>
      <c r="GA78" s="244"/>
      <c r="GB78" s="244"/>
      <c r="GC78" s="244"/>
      <c r="GD78" s="244"/>
      <c r="GE78" s="244"/>
      <c r="GF78" s="244"/>
      <c r="GG78" s="244"/>
      <c r="GH78" s="244"/>
      <c r="GI78" s="244"/>
      <c r="GJ78" s="244"/>
      <c r="GK78" s="244"/>
      <c r="GL78" s="244"/>
      <c r="GM78" s="244"/>
      <c r="GN78" s="244"/>
      <c r="GO78" s="244"/>
      <c r="GP78" s="244"/>
      <c r="GQ78" s="244"/>
      <c r="GR78" s="244"/>
      <c r="GS78" s="244"/>
      <c r="GT78" s="244"/>
      <c r="GU78" s="244"/>
      <c r="GV78" s="244"/>
      <c r="GW78" s="244"/>
      <c r="GX78" s="244"/>
      <c r="GY78" s="244"/>
      <c r="GZ78" s="244"/>
      <c r="HA78" s="244"/>
      <c r="HB78" s="244"/>
      <c r="HC78" s="244"/>
      <c r="HD78" s="244"/>
      <c r="HE78" s="244"/>
      <c r="HF78" s="244"/>
      <c r="HG78" s="244"/>
      <c r="HH78" s="244"/>
      <c r="HI78" s="244"/>
      <c r="HJ78" s="244"/>
      <c r="HK78" s="244"/>
      <c r="HL78" s="244"/>
      <c r="HM78" s="244"/>
      <c r="HN78" s="244"/>
      <c r="HO78" s="244"/>
      <c r="HP78" s="244"/>
      <c r="HQ78" s="244"/>
      <c r="HR78" s="244"/>
      <c r="HS78" s="244"/>
      <c r="HT78" s="244"/>
      <c r="HU78" s="244"/>
      <c r="HV78" s="244"/>
      <c r="HW78" s="244"/>
      <c r="HX78" s="244"/>
      <c r="HY78" s="244"/>
      <c r="HZ78" s="244"/>
      <c r="IA78" s="244"/>
      <c r="IB78" s="244"/>
      <c r="IC78" s="244"/>
      <c r="ID78" s="244"/>
      <c r="IE78" s="244"/>
      <c r="IF78" s="244"/>
      <c r="IG78" s="244"/>
      <c r="IH78" s="244"/>
      <c r="II78" s="244"/>
      <c r="IJ78" s="244"/>
      <c r="IK78" s="244"/>
      <c r="IL78" s="244"/>
      <c r="IM78" s="244"/>
      <c r="IN78" s="244"/>
    </row>
    <row r="79" spans="1:248" s="659" customFormat="1" ht="33.75">
      <c r="A79" s="636" t="s">
        <v>424</v>
      </c>
      <c r="B79" s="636"/>
      <c r="C79" s="636">
        <v>2012</v>
      </c>
      <c r="D79" s="641" t="s">
        <v>842</v>
      </c>
      <c r="E79" s="641" t="s">
        <v>825</v>
      </c>
      <c r="F79" s="660" t="s">
        <v>24</v>
      </c>
      <c r="G79" s="642" t="s">
        <v>11</v>
      </c>
      <c r="H79" s="660" t="s">
        <v>467</v>
      </c>
      <c r="I79" s="641" t="s">
        <v>1252</v>
      </c>
      <c r="J79" s="641" t="s">
        <v>1234</v>
      </c>
      <c r="K79" s="644" t="s">
        <v>1238</v>
      </c>
      <c r="L79" s="645">
        <v>2.5000000000000001E-2</v>
      </c>
      <c r="M79" s="855">
        <v>2500</v>
      </c>
      <c r="N79" s="636"/>
      <c r="O79" s="776">
        <v>0.37</v>
      </c>
      <c r="P79" s="647" t="s">
        <v>137</v>
      </c>
      <c r="Q79" s="647">
        <v>1879</v>
      </c>
      <c r="R79" s="647"/>
      <c r="S79" s="773">
        <f t="shared" si="1"/>
        <v>75.16</v>
      </c>
      <c r="T79" s="647"/>
      <c r="U79" s="652"/>
      <c r="V79" s="652"/>
      <c r="W79" s="652"/>
      <c r="X79" s="633"/>
      <c r="Y79" s="633"/>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c r="BT79" s="244"/>
      <c r="BU79" s="244"/>
      <c r="BV79" s="244"/>
      <c r="BW79" s="244"/>
      <c r="BX79" s="244"/>
      <c r="BY79" s="244"/>
      <c r="BZ79" s="244"/>
      <c r="CA79" s="244"/>
      <c r="CB79" s="244"/>
      <c r="CC79" s="244"/>
      <c r="CD79" s="244"/>
      <c r="CE79" s="244"/>
      <c r="CF79" s="244"/>
      <c r="CG79" s="244"/>
      <c r="CH79" s="244"/>
      <c r="CI79" s="244"/>
      <c r="CJ79" s="244"/>
      <c r="CK79" s="244"/>
      <c r="CL79" s="244"/>
      <c r="CM79" s="244"/>
      <c r="CN79" s="244"/>
      <c r="CO79" s="244"/>
      <c r="CP79" s="244"/>
      <c r="CQ79" s="244"/>
      <c r="CR79" s="244"/>
      <c r="CS79" s="244"/>
      <c r="CT79" s="244"/>
      <c r="CU79" s="244"/>
      <c r="CV79" s="244"/>
      <c r="CW79" s="244"/>
      <c r="CX79" s="244"/>
      <c r="CY79" s="244"/>
      <c r="CZ79" s="244"/>
      <c r="DA79" s="244"/>
      <c r="DB79" s="244"/>
      <c r="DC79" s="244"/>
      <c r="DD79" s="244"/>
      <c r="DE79" s="244"/>
      <c r="DF79" s="244"/>
      <c r="DG79" s="244"/>
      <c r="DH79" s="244"/>
      <c r="DI79" s="244"/>
      <c r="DJ79" s="244"/>
      <c r="DK79" s="244"/>
      <c r="DL79" s="244"/>
      <c r="DM79" s="244"/>
      <c r="DN79" s="244"/>
      <c r="DO79" s="244"/>
      <c r="DP79" s="244"/>
      <c r="DQ79" s="244"/>
      <c r="DR79" s="244"/>
      <c r="DS79" s="244"/>
      <c r="DT79" s="244"/>
      <c r="DU79" s="244"/>
      <c r="DV79" s="244"/>
      <c r="DW79" s="244"/>
      <c r="DX79" s="244"/>
      <c r="DY79" s="244"/>
      <c r="DZ79" s="244"/>
      <c r="EA79" s="244"/>
      <c r="EB79" s="244"/>
      <c r="EC79" s="244"/>
      <c r="ED79" s="244"/>
      <c r="EE79" s="244"/>
      <c r="EF79" s="244"/>
      <c r="EG79" s="244"/>
      <c r="EH79" s="244"/>
      <c r="EI79" s="244"/>
      <c r="EJ79" s="244"/>
      <c r="EK79" s="244"/>
      <c r="EL79" s="244"/>
      <c r="EM79" s="244"/>
      <c r="EN79" s="244"/>
      <c r="EO79" s="244"/>
      <c r="EP79" s="244"/>
      <c r="EQ79" s="244"/>
      <c r="ER79" s="244"/>
      <c r="ES79" s="244"/>
      <c r="ET79" s="244"/>
      <c r="EU79" s="244"/>
      <c r="EV79" s="244"/>
      <c r="EW79" s="244"/>
      <c r="EX79" s="244"/>
      <c r="EY79" s="244"/>
      <c r="EZ79" s="244"/>
      <c r="FA79" s="244"/>
      <c r="FB79" s="244"/>
      <c r="FC79" s="244"/>
      <c r="FD79" s="244"/>
      <c r="FE79" s="244"/>
      <c r="FF79" s="244"/>
      <c r="FG79" s="244"/>
      <c r="FH79" s="244"/>
      <c r="FI79" s="244"/>
      <c r="FJ79" s="244"/>
      <c r="FK79" s="244"/>
      <c r="FL79" s="244"/>
      <c r="FM79" s="244"/>
      <c r="FN79" s="244"/>
      <c r="FO79" s="244"/>
      <c r="FP79" s="244"/>
      <c r="FQ79" s="244"/>
      <c r="FR79" s="244"/>
      <c r="FS79" s="244"/>
      <c r="FT79" s="244"/>
      <c r="FU79" s="244"/>
      <c r="FV79" s="244"/>
      <c r="FW79" s="244"/>
      <c r="FX79" s="244"/>
      <c r="FY79" s="244"/>
      <c r="FZ79" s="244"/>
      <c r="GA79" s="244"/>
      <c r="GB79" s="244"/>
      <c r="GC79" s="244"/>
      <c r="GD79" s="244"/>
      <c r="GE79" s="244"/>
      <c r="GF79" s="244"/>
      <c r="GG79" s="244"/>
      <c r="GH79" s="244"/>
      <c r="GI79" s="244"/>
      <c r="GJ79" s="244"/>
      <c r="GK79" s="244"/>
      <c r="GL79" s="244"/>
      <c r="GM79" s="244"/>
      <c r="GN79" s="244"/>
      <c r="GO79" s="244"/>
      <c r="GP79" s="244"/>
      <c r="GQ79" s="244"/>
      <c r="GR79" s="244"/>
      <c r="GS79" s="244"/>
      <c r="GT79" s="244"/>
      <c r="GU79" s="244"/>
      <c r="GV79" s="244"/>
      <c r="GW79" s="244"/>
      <c r="GX79" s="244"/>
      <c r="GY79" s="244"/>
      <c r="GZ79" s="244"/>
      <c r="HA79" s="244"/>
      <c r="HB79" s="244"/>
      <c r="HC79" s="244"/>
      <c r="HD79" s="244"/>
      <c r="HE79" s="244"/>
      <c r="HF79" s="244"/>
      <c r="HG79" s="244"/>
      <c r="HH79" s="244"/>
      <c r="HI79" s="244"/>
      <c r="HJ79" s="244"/>
      <c r="HK79" s="244"/>
      <c r="HL79" s="244"/>
      <c r="HM79" s="244"/>
      <c r="HN79" s="244"/>
      <c r="HO79" s="244"/>
      <c r="HP79" s="244"/>
      <c r="HQ79" s="244"/>
      <c r="HR79" s="244"/>
      <c r="HS79" s="244"/>
      <c r="HT79" s="244"/>
      <c r="HU79" s="244"/>
      <c r="HV79" s="244"/>
      <c r="HW79" s="244"/>
      <c r="HX79" s="244"/>
      <c r="HY79" s="244"/>
      <c r="HZ79" s="244"/>
      <c r="IA79" s="244"/>
      <c r="IB79" s="244"/>
      <c r="IC79" s="244"/>
      <c r="ID79" s="244"/>
      <c r="IE79" s="244"/>
      <c r="IF79" s="244"/>
      <c r="IG79" s="244"/>
      <c r="IH79" s="244"/>
      <c r="II79" s="244"/>
      <c r="IJ79" s="244"/>
      <c r="IK79" s="244"/>
      <c r="IL79" s="244"/>
      <c r="IM79" s="244"/>
      <c r="IN79" s="244"/>
    </row>
    <row r="80" spans="1:248" s="659" customFormat="1">
      <c r="A80" s="636" t="s">
        <v>424</v>
      </c>
      <c r="B80" s="636"/>
      <c r="C80" s="636">
        <v>2012</v>
      </c>
      <c r="D80" s="641" t="s">
        <v>842</v>
      </c>
      <c r="E80" s="641" t="s">
        <v>825</v>
      </c>
      <c r="F80" s="660" t="s">
        <v>24</v>
      </c>
      <c r="G80" s="642" t="s">
        <v>11</v>
      </c>
      <c r="H80" s="660" t="s">
        <v>431</v>
      </c>
      <c r="I80" s="641" t="s">
        <v>1251</v>
      </c>
      <c r="J80" s="641" t="s">
        <v>182</v>
      </c>
      <c r="K80" s="644" t="s">
        <v>1237</v>
      </c>
      <c r="L80" s="645">
        <v>2.5000000000000001E-2</v>
      </c>
      <c r="M80" s="855">
        <v>100</v>
      </c>
      <c r="N80" s="636"/>
      <c r="O80" s="646" t="s">
        <v>228</v>
      </c>
      <c r="P80" s="647" t="s">
        <v>137</v>
      </c>
      <c r="Q80" s="647">
        <v>2</v>
      </c>
      <c r="R80" s="647"/>
      <c r="S80" s="773">
        <f t="shared" si="1"/>
        <v>2</v>
      </c>
      <c r="T80" s="647"/>
      <c r="U80" s="652"/>
      <c r="V80" s="652"/>
      <c r="W80" s="652"/>
      <c r="X80" s="633"/>
      <c r="Y80" s="633"/>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4"/>
      <c r="BT80" s="244"/>
      <c r="BU80" s="244"/>
      <c r="BV80" s="244"/>
      <c r="BW80" s="244"/>
      <c r="BX80" s="244"/>
      <c r="BY80" s="244"/>
      <c r="BZ80" s="244"/>
      <c r="CA80" s="244"/>
      <c r="CB80" s="244"/>
      <c r="CC80" s="244"/>
      <c r="CD80" s="244"/>
      <c r="CE80" s="244"/>
      <c r="CF80" s="244"/>
      <c r="CG80" s="244"/>
      <c r="CH80" s="244"/>
      <c r="CI80" s="244"/>
      <c r="CJ80" s="244"/>
      <c r="CK80" s="244"/>
      <c r="CL80" s="244"/>
      <c r="CM80" s="244"/>
      <c r="CN80" s="244"/>
      <c r="CO80" s="244"/>
      <c r="CP80" s="244"/>
      <c r="CQ80" s="244"/>
      <c r="CR80" s="244"/>
      <c r="CS80" s="244"/>
      <c r="CT80" s="244"/>
      <c r="CU80" s="244"/>
      <c r="CV80" s="244"/>
      <c r="CW80" s="244"/>
      <c r="CX80" s="244"/>
      <c r="CY80" s="244"/>
      <c r="CZ80" s="244"/>
      <c r="DA80" s="244"/>
      <c r="DB80" s="244"/>
      <c r="DC80" s="244"/>
      <c r="DD80" s="244"/>
      <c r="DE80" s="244"/>
      <c r="DF80" s="244"/>
      <c r="DG80" s="244"/>
      <c r="DH80" s="244"/>
      <c r="DI80" s="244"/>
      <c r="DJ80" s="244"/>
      <c r="DK80" s="244"/>
      <c r="DL80" s="244"/>
      <c r="DM80" s="244"/>
      <c r="DN80" s="244"/>
      <c r="DO80" s="244"/>
      <c r="DP80" s="244"/>
      <c r="DQ80" s="244"/>
      <c r="DR80" s="244"/>
      <c r="DS80" s="244"/>
      <c r="DT80" s="244"/>
      <c r="DU80" s="244"/>
      <c r="DV80" s="244"/>
      <c r="DW80" s="244"/>
      <c r="DX80" s="244"/>
      <c r="DY80" s="244"/>
      <c r="DZ80" s="244"/>
      <c r="EA80" s="244"/>
      <c r="EB80" s="244"/>
      <c r="EC80" s="244"/>
      <c r="ED80" s="244"/>
      <c r="EE80" s="244"/>
      <c r="EF80" s="244"/>
      <c r="EG80" s="244"/>
      <c r="EH80" s="244"/>
      <c r="EI80" s="244"/>
      <c r="EJ80" s="244"/>
      <c r="EK80" s="244"/>
      <c r="EL80" s="244"/>
      <c r="EM80" s="244"/>
      <c r="EN80" s="244"/>
      <c r="EO80" s="244"/>
      <c r="EP80" s="244"/>
      <c r="EQ80" s="244"/>
      <c r="ER80" s="244"/>
      <c r="ES80" s="244"/>
      <c r="ET80" s="244"/>
      <c r="EU80" s="244"/>
      <c r="EV80" s="244"/>
      <c r="EW80" s="244"/>
      <c r="EX80" s="244"/>
      <c r="EY80" s="244"/>
      <c r="EZ80" s="244"/>
      <c r="FA80" s="244"/>
      <c r="FB80" s="244"/>
      <c r="FC80" s="244"/>
      <c r="FD80" s="244"/>
      <c r="FE80" s="244"/>
      <c r="FF80" s="244"/>
      <c r="FG80" s="244"/>
      <c r="FH80" s="244"/>
      <c r="FI80" s="244"/>
      <c r="FJ80" s="244"/>
      <c r="FK80" s="244"/>
      <c r="FL80" s="244"/>
      <c r="FM80" s="244"/>
      <c r="FN80" s="244"/>
      <c r="FO80" s="244"/>
      <c r="FP80" s="244"/>
      <c r="FQ80" s="244"/>
      <c r="FR80" s="244"/>
      <c r="FS80" s="244"/>
      <c r="FT80" s="244"/>
      <c r="FU80" s="244"/>
      <c r="FV80" s="244"/>
      <c r="FW80" s="244"/>
      <c r="FX80" s="244"/>
      <c r="FY80" s="244"/>
      <c r="FZ80" s="244"/>
      <c r="GA80" s="244"/>
      <c r="GB80" s="244"/>
      <c r="GC80" s="244"/>
      <c r="GD80" s="244"/>
      <c r="GE80" s="244"/>
      <c r="GF80" s="244"/>
      <c r="GG80" s="244"/>
      <c r="GH80" s="244"/>
      <c r="GI80" s="244"/>
      <c r="GJ80" s="244"/>
      <c r="GK80" s="244"/>
      <c r="GL80" s="244"/>
      <c r="GM80" s="244"/>
      <c r="GN80" s="244"/>
      <c r="GO80" s="244"/>
      <c r="GP80" s="244"/>
      <c r="GQ80" s="244"/>
      <c r="GR80" s="244"/>
      <c r="GS80" s="244"/>
      <c r="GT80" s="244"/>
      <c r="GU80" s="244"/>
      <c r="GV80" s="244"/>
      <c r="GW80" s="244"/>
      <c r="GX80" s="244"/>
      <c r="GY80" s="244"/>
      <c r="GZ80" s="244"/>
      <c r="HA80" s="244"/>
      <c r="HB80" s="244"/>
      <c r="HC80" s="244"/>
      <c r="HD80" s="244"/>
      <c r="HE80" s="244"/>
      <c r="HF80" s="244"/>
      <c r="HG80" s="244"/>
      <c r="HH80" s="244"/>
      <c r="HI80" s="244"/>
      <c r="HJ80" s="244"/>
      <c r="HK80" s="244"/>
      <c r="HL80" s="244"/>
      <c r="HM80" s="244"/>
      <c r="HN80" s="244"/>
      <c r="HO80" s="244"/>
      <c r="HP80" s="244"/>
      <c r="HQ80" s="244"/>
      <c r="HR80" s="244"/>
      <c r="HS80" s="244"/>
      <c r="HT80" s="244"/>
      <c r="HU80" s="244"/>
      <c r="HV80" s="244"/>
      <c r="HW80" s="244"/>
      <c r="HX80" s="244"/>
      <c r="HY80" s="244"/>
      <c r="HZ80" s="244"/>
      <c r="IA80" s="244"/>
      <c r="IB80" s="244"/>
      <c r="IC80" s="244"/>
      <c r="ID80" s="244"/>
      <c r="IE80" s="244"/>
      <c r="IF80" s="244"/>
      <c r="IG80" s="244"/>
      <c r="IH80" s="244"/>
      <c r="II80" s="244"/>
      <c r="IJ80" s="244"/>
      <c r="IK80" s="244"/>
      <c r="IL80" s="244"/>
      <c r="IM80" s="244"/>
      <c r="IN80" s="244"/>
    </row>
    <row r="81" spans="1:248" s="659" customFormat="1">
      <c r="A81" s="636" t="s">
        <v>424</v>
      </c>
      <c r="B81" s="636"/>
      <c r="C81" s="636">
        <v>2012</v>
      </c>
      <c r="D81" s="641" t="s">
        <v>842</v>
      </c>
      <c r="E81" s="641" t="s">
        <v>825</v>
      </c>
      <c r="F81" s="660" t="s">
        <v>24</v>
      </c>
      <c r="G81" s="642" t="s">
        <v>11</v>
      </c>
      <c r="H81" s="660" t="s">
        <v>467</v>
      </c>
      <c r="I81" s="641" t="s">
        <v>1252</v>
      </c>
      <c r="J81" s="641" t="s">
        <v>182</v>
      </c>
      <c r="K81" s="644" t="s">
        <v>1237</v>
      </c>
      <c r="L81" s="645">
        <v>2.5000000000000001E-2</v>
      </c>
      <c r="M81" s="855">
        <v>1000</v>
      </c>
      <c r="N81" s="636"/>
      <c r="O81" s="646" t="s">
        <v>228</v>
      </c>
      <c r="P81" s="647" t="s">
        <v>137</v>
      </c>
      <c r="Q81" s="647">
        <v>290</v>
      </c>
      <c r="R81" s="647"/>
      <c r="S81" s="773">
        <f t="shared" si="1"/>
        <v>29</v>
      </c>
      <c r="T81" s="647"/>
      <c r="U81" s="648"/>
      <c r="V81" s="652"/>
      <c r="W81" s="652"/>
      <c r="X81" s="633"/>
      <c r="Y81" s="633"/>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c r="BO81" s="244"/>
      <c r="BP81" s="244"/>
      <c r="BQ81" s="244"/>
      <c r="BR81" s="244"/>
      <c r="BS81" s="244"/>
      <c r="BT81" s="244"/>
      <c r="BU81" s="244"/>
      <c r="BV81" s="244"/>
      <c r="BW81" s="244"/>
      <c r="BX81" s="244"/>
      <c r="BY81" s="244"/>
      <c r="BZ81" s="244"/>
      <c r="CA81" s="244"/>
      <c r="CB81" s="244"/>
      <c r="CC81" s="244"/>
      <c r="CD81" s="244"/>
      <c r="CE81" s="244"/>
      <c r="CF81" s="244"/>
      <c r="CG81" s="244"/>
      <c r="CH81" s="244"/>
      <c r="CI81" s="244"/>
      <c r="CJ81" s="244"/>
      <c r="CK81" s="244"/>
      <c r="CL81" s="244"/>
      <c r="CM81" s="244"/>
      <c r="CN81" s="244"/>
      <c r="CO81" s="244"/>
      <c r="CP81" s="244"/>
      <c r="CQ81" s="244"/>
      <c r="CR81" s="244"/>
      <c r="CS81" s="244"/>
      <c r="CT81" s="244"/>
      <c r="CU81" s="244"/>
      <c r="CV81" s="244"/>
      <c r="CW81" s="244"/>
      <c r="CX81" s="244"/>
      <c r="CY81" s="244"/>
      <c r="CZ81" s="244"/>
      <c r="DA81" s="244"/>
      <c r="DB81" s="244"/>
      <c r="DC81" s="244"/>
      <c r="DD81" s="244"/>
      <c r="DE81" s="244"/>
      <c r="DF81" s="244"/>
      <c r="DG81" s="244"/>
      <c r="DH81" s="244"/>
      <c r="DI81" s="244"/>
      <c r="DJ81" s="244"/>
      <c r="DK81" s="244"/>
      <c r="DL81" s="244"/>
      <c r="DM81" s="244"/>
      <c r="DN81" s="244"/>
      <c r="DO81" s="244"/>
      <c r="DP81" s="244"/>
      <c r="DQ81" s="244"/>
      <c r="DR81" s="244"/>
      <c r="DS81" s="244"/>
      <c r="DT81" s="244"/>
      <c r="DU81" s="244"/>
      <c r="DV81" s="244"/>
      <c r="DW81" s="244"/>
      <c r="DX81" s="244"/>
      <c r="DY81" s="244"/>
      <c r="DZ81" s="244"/>
      <c r="EA81" s="244"/>
      <c r="EB81" s="244"/>
      <c r="EC81" s="244"/>
      <c r="ED81" s="244"/>
      <c r="EE81" s="244"/>
      <c r="EF81" s="244"/>
      <c r="EG81" s="244"/>
      <c r="EH81" s="244"/>
      <c r="EI81" s="244"/>
      <c r="EJ81" s="244"/>
      <c r="EK81" s="244"/>
      <c r="EL81" s="244"/>
      <c r="EM81" s="244"/>
      <c r="EN81" s="244"/>
      <c r="EO81" s="244"/>
      <c r="EP81" s="244"/>
      <c r="EQ81" s="244"/>
      <c r="ER81" s="244"/>
      <c r="ES81" s="244"/>
      <c r="ET81" s="244"/>
      <c r="EU81" s="244"/>
      <c r="EV81" s="244"/>
      <c r="EW81" s="244"/>
      <c r="EX81" s="244"/>
      <c r="EY81" s="244"/>
      <c r="EZ81" s="244"/>
      <c r="FA81" s="244"/>
      <c r="FB81" s="244"/>
      <c r="FC81" s="244"/>
      <c r="FD81" s="244"/>
      <c r="FE81" s="244"/>
      <c r="FF81" s="244"/>
      <c r="FG81" s="244"/>
      <c r="FH81" s="244"/>
      <c r="FI81" s="244"/>
      <c r="FJ81" s="244"/>
      <c r="FK81" s="244"/>
      <c r="FL81" s="244"/>
      <c r="FM81" s="244"/>
      <c r="FN81" s="244"/>
      <c r="FO81" s="244"/>
      <c r="FP81" s="244"/>
      <c r="FQ81" s="244"/>
      <c r="FR81" s="244"/>
      <c r="FS81" s="244"/>
      <c r="FT81" s="244"/>
      <c r="FU81" s="244"/>
      <c r="FV81" s="244"/>
      <c r="FW81" s="244"/>
      <c r="FX81" s="244"/>
      <c r="FY81" s="244"/>
      <c r="FZ81" s="244"/>
      <c r="GA81" s="244"/>
      <c r="GB81" s="244"/>
      <c r="GC81" s="244"/>
      <c r="GD81" s="244"/>
      <c r="GE81" s="244"/>
      <c r="GF81" s="244"/>
      <c r="GG81" s="244"/>
      <c r="GH81" s="244"/>
      <c r="GI81" s="244"/>
      <c r="GJ81" s="244"/>
      <c r="GK81" s="244"/>
      <c r="GL81" s="244"/>
      <c r="GM81" s="244"/>
      <c r="GN81" s="244"/>
      <c r="GO81" s="244"/>
      <c r="GP81" s="244"/>
      <c r="GQ81" s="244"/>
      <c r="GR81" s="244"/>
      <c r="GS81" s="244"/>
      <c r="GT81" s="244"/>
      <c r="GU81" s="244"/>
      <c r="GV81" s="244"/>
      <c r="GW81" s="244"/>
      <c r="GX81" s="244"/>
      <c r="GY81" s="244"/>
      <c r="GZ81" s="244"/>
      <c r="HA81" s="244"/>
      <c r="HB81" s="244"/>
      <c r="HC81" s="244"/>
      <c r="HD81" s="244"/>
      <c r="HE81" s="244"/>
      <c r="HF81" s="244"/>
      <c r="HG81" s="244"/>
      <c r="HH81" s="244"/>
      <c r="HI81" s="244"/>
      <c r="HJ81" s="244"/>
      <c r="HK81" s="244"/>
      <c r="HL81" s="244"/>
      <c r="HM81" s="244"/>
      <c r="HN81" s="244"/>
      <c r="HO81" s="244"/>
      <c r="HP81" s="244"/>
      <c r="HQ81" s="244"/>
      <c r="HR81" s="244"/>
      <c r="HS81" s="244"/>
      <c r="HT81" s="244"/>
      <c r="HU81" s="244"/>
      <c r="HV81" s="244"/>
      <c r="HW81" s="244"/>
      <c r="HX81" s="244"/>
      <c r="HY81" s="244"/>
      <c r="HZ81" s="244"/>
      <c r="IA81" s="244"/>
      <c r="IB81" s="244"/>
      <c r="IC81" s="244"/>
      <c r="ID81" s="244"/>
      <c r="IE81" s="244"/>
      <c r="IF81" s="244"/>
      <c r="IG81" s="244"/>
      <c r="IH81" s="244"/>
      <c r="II81" s="244"/>
      <c r="IJ81" s="244"/>
      <c r="IK81" s="244"/>
      <c r="IL81" s="244"/>
      <c r="IM81" s="244"/>
      <c r="IN81" s="244"/>
    </row>
    <row r="82" spans="1:248" s="659" customFormat="1">
      <c r="A82" s="636" t="s">
        <v>424</v>
      </c>
      <c r="B82" s="636"/>
      <c r="C82" s="636">
        <v>2012</v>
      </c>
      <c r="D82" s="641" t="s">
        <v>842</v>
      </c>
      <c r="E82" s="641" t="s">
        <v>825</v>
      </c>
      <c r="F82" s="660" t="s">
        <v>24</v>
      </c>
      <c r="G82" s="642" t="s">
        <v>11</v>
      </c>
      <c r="H82" s="660" t="s">
        <v>477</v>
      </c>
      <c r="I82" s="641" t="s">
        <v>1253</v>
      </c>
      <c r="J82" s="641" t="s">
        <v>182</v>
      </c>
      <c r="K82" s="644" t="s">
        <v>1237</v>
      </c>
      <c r="L82" s="645">
        <v>2.5000000000000001E-2</v>
      </c>
      <c r="M82" s="855">
        <v>300</v>
      </c>
      <c r="N82" s="636"/>
      <c r="O82" s="646" t="s">
        <v>228</v>
      </c>
      <c r="P82" s="647" t="s">
        <v>137</v>
      </c>
      <c r="Q82" s="647">
        <v>98</v>
      </c>
      <c r="R82" s="647"/>
      <c r="S82" s="773">
        <f t="shared" si="1"/>
        <v>32.666666666666664</v>
      </c>
      <c r="T82" s="647"/>
      <c r="U82" s="648"/>
      <c r="V82" s="652"/>
      <c r="W82" s="652"/>
      <c r="X82" s="633"/>
      <c r="Y82" s="633"/>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4"/>
      <c r="BT82" s="244"/>
      <c r="BU82" s="244"/>
      <c r="BV82" s="244"/>
      <c r="BW82" s="244"/>
      <c r="BX82" s="244"/>
      <c r="BY82" s="244"/>
      <c r="BZ82" s="244"/>
      <c r="CA82" s="244"/>
      <c r="CB82" s="244"/>
      <c r="CC82" s="244"/>
      <c r="CD82" s="244"/>
      <c r="CE82" s="244"/>
      <c r="CF82" s="244"/>
      <c r="CG82" s="244"/>
      <c r="CH82" s="244"/>
      <c r="CI82" s="244"/>
      <c r="CJ82" s="244"/>
      <c r="CK82" s="244"/>
      <c r="CL82" s="244"/>
      <c r="CM82" s="244"/>
      <c r="CN82" s="244"/>
      <c r="CO82" s="244"/>
      <c r="CP82" s="244"/>
      <c r="CQ82" s="244"/>
      <c r="CR82" s="244"/>
      <c r="CS82" s="244"/>
      <c r="CT82" s="244"/>
      <c r="CU82" s="244"/>
      <c r="CV82" s="244"/>
      <c r="CW82" s="244"/>
      <c r="CX82" s="244"/>
      <c r="CY82" s="244"/>
      <c r="CZ82" s="244"/>
      <c r="DA82" s="244"/>
      <c r="DB82" s="244"/>
      <c r="DC82" s="244"/>
      <c r="DD82" s="244"/>
      <c r="DE82" s="244"/>
      <c r="DF82" s="244"/>
      <c r="DG82" s="244"/>
      <c r="DH82" s="244"/>
      <c r="DI82" s="244"/>
      <c r="DJ82" s="244"/>
      <c r="DK82" s="244"/>
      <c r="DL82" s="244"/>
      <c r="DM82" s="244"/>
      <c r="DN82" s="244"/>
      <c r="DO82" s="244"/>
      <c r="DP82" s="244"/>
      <c r="DQ82" s="244"/>
      <c r="DR82" s="244"/>
      <c r="DS82" s="244"/>
      <c r="DT82" s="244"/>
      <c r="DU82" s="244"/>
      <c r="DV82" s="244"/>
      <c r="DW82" s="244"/>
      <c r="DX82" s="244"/>
      <c r="DY82" s="244"/>
      <c r="DZ82" s="244"/>
      <c r="EA82" s="244"/>
      <c r="EB82" s="244"/>
      <c r="EC82" s="244"/>
      <c r="ED82" s="244"/>
      <c r="EE82" s="244"/>
      <c r="EF82" s="244"/>
      <c r="EG82" s="244"/>
      <c r="EH82" s="244"/>
      <c r="EI82" s="244"/>
      <c r="EJ82" s="244"/>
      <c r="EK82" s="244"/>
      <c r="EL82" s="244"/>
      <c r="EM82" s="244"/>
      <c r="EN82" s="244"/>
      <c r="EO82" s="244"/>
      <c r="EP82" s="244"/>
      <c r="EQ82" s="244"/>
      <c r="ER82" s="244"/>
      <c r="ES82" s="244"/>
      <c r="ET82" s="244"/>
      <c r="EU82" s="244"/>
      <c r="EV82" s="244"/>
      <c r="EW82" s="244"/>
      <c r="EX82" s="244"/>
      <c r="EY82" s="244"/>
      <c r="EZ82" s="244"/>
      <c r="FA82" s="244"/>
      <c r="FB82" s="244"/>
      <c r="FC82" s="244"/>
      <c r="FD82" s="244"/>
      <c r="FE82" s="244"/>
      <c r="FF82" s="244"/>
      <c r="FG82" s="244"/>
      <c r="FH82" s="244"/>
      <c r="FI82" s="244"/>
      <c r="FJ82" s="244"/>
      <c r="FK82" s="244"/>
      <c r="FL82" s="244"/>
      <c r="FM82" s="244"/>
      <c r="FN82" s="244"/>
      <c r="FO82" s="244"/>
      <c r="FP82" s="244"/>
      <c r="FQ82" s="244"/>
      <c r="FR82" s="244"/>
      <c r="FS82" s="244"/>
      <c r="FT82" s="244"/>
      <c r="FU82" s="244"/>
      <c r="FV82" s="244"/>
      <c r="FW82" s="244"/>
      <c r="FX82" s="244"/>
      <c r="FY82" s="244"/>
      <c r="FZ82" s="244"/>
      <c r="GA82" s="244"/>
      <c r="GB82" s="244"/>
      <c r="GC82" s="244"/>
      <c r="GD82" s="244"/>
      <c r="GE82" s="244"/>
      <c r="GF82" s="244"/>
      <c r="GG82" s="244"/>
      <c r="GH82" s="244"/>
      <c r="GI82" s="244"/>
      <c r="GJ82" s="244"/>
      <c r="GK82" s="244"/>
      <c r="GL82" s="244"/>
      <c r="GM82" s="244"/>
      <c r="GN82" s="244"/>
      <c r="GO82" s="244"/>
      <c r="GP82" s="244"/>
      <c r="GQ82" s="244"/>
      <c r="GR82" s="244"/>
      <c r="GS82" s="244"/>
      <c r="GT82" s="244"/>
      <c r="GU82" s="244"/>
      <c r="GV82" s="244"/>
      <c r="GW82" s="244"/>
      <c r="GX82" s="244"/>
      <c r="GY82" s="244"/>
      <c r="GZ82" s="244"/>
      <c r="HA82" s="244"/>
      <c r="HB82" s="244"/>
      <c r="HC82" s="244"/>
      <c r="HD82" s="244"/>
      <c r="HE82" s="244"/>
      <c r="HF82" s="244"/>
      <c r="HG82" s="244"/>
      <c r="HH82" s="244"/>
      <c r="HI82" s="244"/>
      <c r="HJ82" s="244"/>
      <c r="HK82" s="244"/>
      <c r="HL82" s="244"/>
      <c r="HM82" s="244"/>
      <c r="HN82" s="244"/>
      <c r="HO82" s="244"/>
      <c r="HP82" s="244"/>
      <c r="HQ82" s="244"/>
      <c r="HR82" s="244"/>
      <c r="HS82" s="244"/>
      <c r="HT82" s="244"/>
      <c r="HU82" s="244"/>
      <c r="HV82" s="244"/>
      <c r="HW82" s="244"/>
      <c r="HX82" s="244"/>
      <c r="HY82" s="244"/>
      <c r="HZ82" s="244"/>
      <c r="IA82" s="244"/>
      <c r="IB82" s="244"/>
      <c r="IC82" s="244"/>
      <c r="ID82" s="244"/>
      <c r="IE82" s="244"/>
      <c r="IF82" s="244"/>
      <c r="IG82" s="244"/>
      <c r="IH82" s="244"/>
      <c r="II82" s="244"/>
      <c r="IJ82" s="244"/>
      <c r="IK82" s="244"/>
      <c r="IL82" s="244"/>
      <c r="IM82" s="244"/>
      <c r="IN82" s="244"/>
    </row>
    <row r="83" spans="1:248" s="649" customFormat="1">
      <c r="A83" s="636" t="s">
        <v>424</v>
      </c>
      <c r="B83" s="636"/>
      <c r="C83" s="636">
        <v>2012</v>
      </c>
      <c r="D83" s="641" t="s">
        <v>842</v>
      </c>
      <c r="E83" s="641" t="s">
        <v>825</v>
      </c>
      <c r="F83" s="660" t="s">
        <v>24</v>
      </c>
      <c r="G83" s="642" t="s">
        <v>11</v>
      </c>
      <c r="H83" s="660" t="s">
        <v>431</v>
      </c>
      <c r="I83" s="641" t="s">
        <v>1251</v>
      </c>
      <c r="J83" s="641" t="s">
        <v>181</v>
      </c>
      <c r="K83" s="644" t="s">
        <v>1237</v>
      </c>
      <c r="L83" s="645">
        <v>2.5000000000000001E-2</v>
      </c>
      <c r="M83" s="855">
        <v>100</v>
      </c>
      <c r="N83" s="636"/>
      <c r="O83" s="646" t="s">
        <v>228</v>
      </c>
      <c r="P83" s="647" t="s">
        <v>137</v>
      </c>
      <c r="Q83" s="647">
        <v>2</v>
      </c>
      <c r="R83" s="647"/>
      <c r="S83" s="773">
        <f t="shared" si="1"/>
        <v>2</v>
      </c>
      <c r="T83" s="647"/>
      <c r="U83" s="648"/>
      <c r="V83" s="648"/>
      <c r="W83" s="648"/>
      <c r="X83" s="648"/>
      <c r="Y83" s="648"/>
      <c r="Z83" s="648"/>
      <c r="AA83" s="648"/>
      <c r="AB83" s="648"/>
      <c r="AC83" s="648"/>
      <c r="AD83" s="648"/>
      <c r="AE83" s="648"/>
      <c r="AF83" s="648"/>
      <c r="AG83" s="648"/>
      <c r="AH83" s="648"/>
      <c r="AI83" s="648"/>
      <c r="AJ83" s="648"/>
      <c r="AK83" s="648"/>
      <c r="AL83" s="648"/>
      <c r="AM83" s="648"/>
      <c r="AN83" s="648"/>
      <c r="AO83" s="648"/>
      <c r="AP83" s="648"/>
      <c r="AQ83" s="648"/>
      <c r="AR83" s="648"/>
      <c r="AS83" s="648"/>
      <c r="AT83" s="648"/>
      <c r="AU83" s="648"/>
      <c r="AV83" s="648"/>
      <c r="AW83" s="648"/>
      <c r="AX83" s="648"/>
      <c r="AY83" s="648"/>
      <c r="AZ83" s="648"/>
      <c r="BA83" s="648"/>
      <c r="BB83" s="648"/>
      <c r="BC83" s="648"/>
      <c r="BD83" s="648"/>
      <c r="BE83" s="648"/>
      <c r="BF83" s="648"/>
      <c r="BG83" s="648"/>
      <c r="BH83" s="648"/>
      <c r="BI83" s="648"/>
      <c r="BJ83" s="648"/>
      <c r="BK83" s="648"/>
      <c r="BL83" s="648"/>
      <c r="BM83" s="648"/>
      <c r="BN83" s="648"/>
      <c r="BO83" s="648"/>
      <c r="BP83" s="648"/>
      <c r="BQ83" s="648"/>
      <c r="BR83" s="648"/>
      <c r="BS83" s="648"/>
      <c r="BT83" s="648"/>
      <c r="BU83" s="648"/>
      <c r="BV83" s="648"/>
      <c r="BW83" s="648"/>
      <c r="BX83" s="648"/>
      <c r="BY83" s="648"/>
      <c r="BZ83" s="648"/>
      <c r="CA83" s="648"/>
      <c r="CB83" s="648"/>
      <c r="CC83" s="648"/>
      <c r="CD83" s="648"/>
      <c r="CE83" s="648"/>
      <c r="CF83" s="648"/>
      <c r="CG83" s="648"/>
      <c r="CH83" s="648"/>
      <c r="CI83" s="648"/>
      <c r="CJ83" s="648"/>
      <c r="CK83" s="648"/>
      <c r="CL83" s="648"/>
      <c r="CM83" s="648"/>
      <c r="CN83" s="648"/>
      <c r="CO83" s="648"/>
      <c r="CP83" s="648"/>
      <c r="CQ83" s="648"/>
      <c r="CR83" s="648"/>
      <c r="CS83" s="648"/>
      <c r="CT83" s="648"/>
      <c r="CU83" s="648"/>
      <c r="CV83" s="648"/>
      <c r="CW83" s="648"/>
      <c r="CX83" s="648"/>
      <c r="CY83" s="648"/>
      <c r="CZ83" s="648"/>
      <c r="DA83" s="648"/>
      <c r="DB83" s="648"/>
      <c r="DC83" s="648"/>
      <c r="DD83" s="648"/>
      <c r="DE83" s="648"/>
      <c r="DF83" s="648"/>
      <c r="DG83" s="648"/>
      <c r="DH83" s="648"/>
      <c r="DI83" s="648"/>
      <c r="DJ83" s="648"/>
      <c r="DK83" s="648"/>
      <c r="DL83" s="648"/>
      <c r="DM83" s="648"/>
      <c r="DN83" s="648"/>
      <c r="DO83" s="648"/>
      <c r="DP83" s="648"/>
      <c r="DQ83" s="648"/>
      <c r="DR83" s="648"/>
      <c r="DS83" s="648"/>
      <c r="DT83" s="648"/>
      <c r="DU83" s="648"/>
      <c r="DV83" s="648"/>
      <c r="DW83" s="648"/>
      <c r="DX83" s="648"/>
      <c r="DY83" s="648"/>
      <c r="DZ83" s="648"/>
      <c r="EA83" s="648"/>
      <c r="EB83" s="648"/>
      <c r="EC83" s="648"/>
      <c r="ED83" s="648"/>
      <c r="EE83" s="648"/>
      <c r="EF83" s="648"/>
      <c r="EG83" s="648"/>
      <c r="EH83" s="648"/>
      <c r="EI83" s="648"/>
      <c r="EJ83" s="648"/>
      <c r="EK83" s="648"/>
      <c r="EL83" s="648"/>
      <c r="EM83" s="648"/>
      <c r="EN83" s="648"/>
      <c r="EO83" s="648"/>
      <c r="EP83" s="648"/>
      <c r="EQ83" s="648"/>
      <c r="ER83" s="648"/>
      <c r="ES83" s="648"/>
      <c r="ET83" s="648"/>
      <c r="EU83" s="648"/>
      <c r="EV83" s="648"/>
      <c r="EW83" s="648"/>
      <c r="EX83" s="648"/>
      <c r="EY83" s="648"/>
      <c r="EZ83" s="648"/>
      <c r="FA83" s="648"/>
      <c r="FB83" s="648"/>
      <c r="FC83" s="648"/>
      <c r="FD83" s="648"/>
      <c r="FE83" s="648"/>
      <c r="FF83" s="648"/>
      <c r="FG83" s="648"/>
      <c r="FH83" s="648"/>
      <c r="FI83" s="648"/>
      <c r="FJ83" s="648"/>
      <c r="FK83" s="648"/>
      <c r="FL83" s="648"/>
      <c r="FM83" s="648"/>
      <c r="FN83" s="648"/>
      <c r="FO83" s="648"/>
      <c r="FP83" s="648"/>
      <c r="FQ83" s="648"/>
      <c r="FR83" s="648"/>
      <c r="FS83" s="648"/>
      <c r="FT83" s="648"/>
      <c r="FU83" s="648"/>
      <c r="FV83" s="648"/>
      <c r="FW83" s="648"/>
      <c r="FX83" s="648"/>
      <c r="FY83" s="648"/>
      <c r="FZ83" s="648"/>
      <c r="GA83" s="648"/>
      <c r="GB83" s="648"/>
      <c r="GC83" s="648"/>
      <c r="GD83" s="648"/>
      <c r="GE83" s="648"/>
      <c r="GF83" s="648"/>
      <c r="GG83" s="648"/>
      <c r="GH83" s="648"/>
      <c r="GI83" s="648"/>
      <c r="GJ83" s="648"/>
      <c r="GK83" s="648"/>
      <c r="GL83" s="648"/>
      <c r="GM83" s="648"/>
      <c r="GN83" s="648"/>
      <c r="GO83" s="648"/>
      <c r="GP83" s="648"/>
      <c r="GQ83" s="648"/>
      <c r="GR83" s="648"/>
      <c r="GS83" s="648"/>
      <c r="GT83" s="648"/>
      <c r="GU83" s="648"/>
      <c r="GV83" s="648"/>
      <c r="GW83" s="648"/>
      <c r="GX83" s="648"/>
      <c r="GY83" s="648"/>
      <c r="GZ83" s="648"/>
      <c r="HA83" s="648"/>
      <c r="HB83" s="648"/>
      <c r="HC83" s="648"/>
      <c r="HD83" s="648"/>
      <c r="HE83" s="648"/>
      <c r="HF83" s="648"/>
      <c r="HG83" s="648"/>
      <c r="HH83" s="648"/>
      <c r="HI83" s="648"/>
      <c r="HJ83" s="648"/>
      <c r="HK83" s="648"/>
      <c r="HL83" s="648"/>
      <c r="HM83" s="648"/>
      <c r="HN83" s="648"/>
      <c r="HO83" s="648"/>
      <c r="HP83" s="648"/>
      <c r="HQ83" s="648"/>
      <c r="HR83" s="648"/>
      <c r="HS83" s="648"/>
      <c r="HT83" s="648"/>
      <c r="HU83" s="648"/>
      <c r="HV83" s="648"/>
      <c r="HW83" s="648"/>
      <c r="HX83" s="648"/>
      <c r="HY83" s="648"/>
      <c r="HZ83" s="648"/>
      <c r="IA83" s="648"/>
      <c r="IB83" s="648"/>
      <c r="IC83" s="648"/>
      <c r="ID83" s="648"/>
      <c r="IE83" s="648"/>
      <c r="IF83" s="648"/>
      <c r="IG83" s="648"/>
      <c r="IH83" s="648"/>
      <c r="II83" s="648"/>
      <c r="IJ83" s="648"/>
      <c r="IK83" s="648"/>
      <c r="IL83" s="648"/>
      <c r="IM83" s="648"/>
      <c r="IN83" s="648"/>
    </row>
    <row r="84" spans="1:248" s="649" customFormat="1">
      <c r="A84" s="636" t="s">
        <v>424</v>
      </c>
      <c r="B84" s="636"/>
      <c r="C84" s="636">
        <v>2012</v>
      </c>
      <c r="D84" s="641" t="s">
        <v>842</v>
      </c>
      <c r="E84" s="641" t="s">
        <v>825</v>
      </c>
      <c r="F84" s="660" t="s">
        <v>24</v>
      </c>
      <c r="G84" s="642" t="s">
        <v>11</v>
      </c>
      <c r="H84" s="660" t="s">
        <v>467</v>
      </c>
      <c r="I84" s="641" t="s">
        <v>1252</v>
      </c>
      <c r="J84" s="641" t="s">
        <v>181</v>
      </c>
      <c r="K84" s="644" t="s">
        <v>1237</v>
      </c>
      <c r="L84" s="645">
        <v>2.5000000000000001E-2</v>
      </c>
      <c r="M84" s="855">
        <v>1000</v>
      </c>
      <c r="N84" s="636"/>
      <c r="O84" s="646" t="s">
        <v>228</v>
      </c>
      <c r="P84" s="647" t="s">
        <v>137</v>
      </c>
      <c r="Q84" s="647">
        <v>292</v>
      </c>
      <c r="R84" s="647"/>
      <c r="S84" s="773">
        <f t="shared" si="1"/>
        <v>29.2</v>
      </c>
      <c r="T84" s="647"/>
      <c r="U84" s="652"/>
      <c r="V84" s="648"/>
      <c r="W84" s="648"/>
      <c r="X84" s="648"/>
      <c r="Y84" s="648"/>
      <c r="Z84" s="648"/>
      <c r="AA84" s="648"/>
      <c r="AB84" s="648"/>
      <c r="AC84" s="648"/>
      <c r="AD84" s="648"/>
      <c r="AE84" s="648"/>
      <c r="AF84" s="648"/>
      <c r="AG84" s="648"/>
      <c r="AH84" s="648"/>
      <c r="AI84" s="648"/>
      <c r="AJ84" s="648"/>
      <c r="AK84" s="648"/>
      <c r="AL84" s="648"/>
      <c r="AM84" s="648"/>
      <c r="AN84" s="648"/>
      <c r="AO84" s="648"/>
      <c r="AP84" s="648"/>
      <c r="AQ84" s="648"/>
      <c r="AR84" s="648"/>
      <c r="AS84" s="648"/>
      <c r="AT84" s="648"/>
      <c r="AU84" s="648"/>
      <c r="AV84" s="648"/>
      <c r="AW84" s="648"/>
      <c r="AX84" s="648"/>
      <c r="AY84" s="648"/>
      <c r="AZ84" s="648"/>
      <c r="BA84" s="648"/>
      <c r="BB84" s="648"/>
      <c r="BC84" s="648"/>
      <c r="BD84" s="648"/>
      <c r="BE84" s="648"/>
      <c r="BF84" s="648"/>
      <c r="BG84" s="648"/>
      <c r="BH84" s="648"/>
      <c r="BI84" s="648"/>
      <c r="BJ84" s="648"/>
      <c r="BK84" s="648"/>
      <c r="BL84" s="648"/>
      <c r="BM84" s="648"/>
      <c r="BN84" s="648"/>
      <c r="BO84" s="648"/>
      <c r="BP84" s="648"/>
      <c r="BQ84" s="648"/>
      <c r="BR84" s="648"/>
      <c r="BS84" s="648"/>
      <c r="BT84" s="648"/>
      <c r="BU84" s="648"/>
      <c r="BV84" s="648"/>
      <c r="BW84" s="648"/>
      <c r="BX84" s="648"/>
      <c r="BY84" s="648"/>
      <c r="BZ84" s="648"/>
      <c r="CA84" s="648"/>
      <c r="CB84" s="648"/>
      <c r="CC84" s="648"/>
      <c r="CD84" s="648"/>
      <c r="CE84" s="648"/>
      <c r="CF84" s="648"/>
      <c r="CG84" s="648"/>
      <c r="CH84" s="648"/>
      <c r="CI84" s="648"/>
      <c r="CJ84" s="648"/>
      <c r="CK84" s="648"/>
      <c r="CL84" s="648"/>
      <c r="CM84" s="648"/>
      <c r="CN84" s="648"/>
      <c r="CO84" s="648"/>
      <c r="CP84" s="648"/>
      <c r="CQ84" s="648"/>
      <c r="CR84" s="648"/>
      <c r="CS84" s="648"/>
      <c r="CT84" s="648"/>
      <c r="CU84" s="648"/>
      <c r="CV84" s="648"/>
      <c r="CW84" s="648"/>
      <c r="CX84" s="648"/>
      <c r="CY84" s="648"/>
      <c r="CZ84" s="648"/>
      <c r="DA84" s="648"/>
      <c r="DB84" s="648"/>
      <c r="DC84" s="648"/>
      <c r="DD84" s="648"/>
      <c r="DE84" s="648"/>
      <c r="DF84" s="648"/>
      <c r="DG84" s="648"/>
      <c r="DH84" s="648"/>
      <c r="DI84" s="648"/>
      <c r="DJ84" s="648"/>
      <c r="DK84" s="648"/>
      <c r="DL84" s="648"/>
      <c r="DM84" s="648"/>
      <c r="DN84" s="648"/>
      <c r="DO84" s="648"/>
      <c r="DP84" s="648"/>
      <c r="DQ84" s="648"/>
      <c r="DR84" s="648"/>
      <c r="DS84" s="648"/>
      <c r="DT84" s="648"/>
      <c r="DU84" s="648"/>
      <c r="DV84" s="648"/>
      <c r="DW84" s="648"/>
      <c r="DX84" s="648"/>
      <c r="DY84" s="648"/>
      <c r="DZ84" s="648"/>
      <c r="EA84" s="648"/>
      <c r="EB84" s="648"/>
      <c r="EC84" s="648"/>
      <c r="ED84" s="648"/>
      <c r="EE84" s="648"/>
      <c r="EF84" s="648"/>
      <c r="EG84" s="648"/>
      <c r="EH84" s="648"/>
      <c r="EI84" s="648"/>
      <c r="EJ84" s="648"/>
      <c r="EK84" s="648"/>
      <c r="EL84" s="648"/>
      <c r="EM84" s="648"/>
      <c r="EN84" s="648"/>
      <c r="EO84" s="648"/>
      <c r="EP84" s="648"/>
      <c r="EQ84" s="648"/>
      <c r="ER84" s="648"/>
      <c r="ES84" s="648"/>
      <c r="ET84" s="648"/>
      <c r="EU84" s="648"/>
      <c r="EV84" s="648"/>
      <c r="EW84" s="648"/>
      <c r="EX84" s="648"/>
      <c r="EY84" s="648"/>
      <c r="EZ84" s="648"/>
      <c r="FA84" s="648"/>
      <c r="FB84" s="648"/>
      <c r="FC84" s="648"/>
      <c r="FD84" s="648"/>
      <c r="FE84" s="648"/>
      <c r="FF84" s="648"/>
      <c r="FG84" s="648"/>
      <c r="FH84" s="648"/>
      <c r="FI84" s="648"/>
      <c r="FJ84" s="648"/>
      <c r="FK84" s="648"/>
      <c r="FL84" s="648"/>
      <c r="FM84" s="648"/>
      <c r="FN84" s="648"/>
      <c r="FO84" s="648"/>
      <c r="FP84" s="648"/>
      <c r="FQ84" s="648"/>
      <c r="FR84" s="648"/>
      <c r="FS84" s="648"/>
      <c r="FT84" s="648"/>
      <c r="FU84" s="648"/>
      <c r="FV84" s="648"/>
      <c r="FW84" s="648"/>
      <c r="FX84" s="648"/>
      <c r="FY84" s="648"/>
      <c r="FZ84" s="648"/>
      <c r="GA84" s="648"/>
      <c r="GB84" s="648"/>
      <c r="GC84" s="648"/>
      <c r="GD84" s="648"/>
      <c r="GE84" s="648"/>
      <c r="GF84" s="648"/>
      <c r="GG84" s="648"/>
      <c r="GH84" s="648"/>
      <c r="GI84" s="648"/>
      <c r="GJ84" s="648"/>
      <c r="GK84" s="648"/>
      <c r="GL84" s="648"/>
      <c r="GM84" s="648"/>
      <c r="GN84" s="648"/>
      <c r="GO84" s="648"/>
      <c r="GP84" s="648"/>
      <c r="GQ84" s="648"/>
      <c r="GR84" s="648"/>
      <c r="GS84" s="648"/>
      <c r="GT84" s="648"/>
      <c r="GU84" s="648"/>
      <c r="GV84" s="648"/>
      <c r="GW84" s="648"/>
      <c r="GX84" s="648"/>
      <c r="GY84" s="648"/>
      <c r="GZ84" s="648"/>
      <c r="HA84" s="648"/>
      <c r="HB84" s="648"/>
      <c r="HC84" s="648"/>
      <c r="HD84" s="648"/>
      <c r="HE84" s="648"/>
      <c r="HF84" s="648"/>
      <c r="HG84" s="648"/>
      <c r="HH84" s="648"/>
      <c r="HI84" s="648"/>
      <c r="HJ84" s="648"/>
      <c r="HK84" s="648"/>
      <c r="HL84" s="648"/>
      <c r="HM84" s="648"/>
      <c r="HN84" s="648"/>
      <c r="HO84" s="648"/>
      <c r="HP84" s="648"/>
      <c r="HQ84" s="648"/>
      <c r="HR84" s="648"/>
      <c r="HS84" s="648"/>
      <c r="HT84" s="648"/>
      <c r="HU84" s="648"/>
      <c r="HV84" s="648"/>
      <c r="HW84" s="648"/>
      <c r="HX84" s="648"/>
      <c r="HY84" s="648"/>
      <c r="HZ84" s="648"/>
      <c r="IA84" s="648"/>
      <c r="IB84" s="648"/>
      <c r="IC84" s="648"/>
      <c r="ID84" s="648"/>
      <c r="IE84" s="648"/>
      <c r="IF84" s="648"/>
      <c r="IG84" s="648"/>
      <c r="IH84" s="648"/>
      <c r="II84" s="648"/>
      <c r="IJ84" s="648"/>
      <c r="IK84" s="648"/>
      <c r="IL84" s="648"/>
      <c r="IM84" s="648"/>
      <c r="IN84" s="648"/>
    </row>
    <row r="85" spans="1:248" s="649" customFormat="1">
      <c r="A85" s="636" t="s">
        <v>424</v>
      </c>
      <c r="B85" s="636"/>
      <c r="C85" s="636">
        <v>2012</v>
      </c>
      <c r="D85" s="641" t="s">
        <v>842</v>
      </c>
      <c r="E85" s="641" t="s">
        <v>825</v>
      </c>
      <c r="F85" s="660" t="s">
        <v>24</v>
      </c>
      <c r="G85" s="642" t="s">
        <v>11</v>
      </c>
      <c r="H85" s="660" t="s">
        <v>477</v>
      </c>
      <c r="I85" s="641" t="s">
        <v>1253</v>
      </c>
      <c r="J85" s="641" t="s">
        <v>181</v>
      </c>
      <c r="K85" s="644" t="s">
        <v>1237</v>
      </c>
      <c r="L85" s="645">
        <v>2.5000000000000001E-2</v>
      </c>
      <c r="M85" s="855">
        <v>300</v>
      </c>
      <c r="N85" s="636"/>
      <c r="O85" s="646" t="s">
        <v>228</v>
      </c>
      <c r="P85" s="647" t="s">
        <v>137</v>
      </c>
      <c r="Q85" s="647">
        <v>315</v>
      </c>
      <c r="R85" s="647"/>
      <c r="S85" s="773">
        <f t="shared" si="1"/>
        <v>105</v>
      </c>
      <c r="T85" s="647"/>
      <c r="U85" s="652"/>
      <c r="V85" s="648"/>
      <c r="W85" s="648"/>
      <c r="X85" s="648"/>
      <c r="Y85" s="648"/>
      <c r="Z85" s="648"/>
      <c r="AA85" s="648"/>
      <c r="AB85" s="648"/>
      <c r="AC85" s="648"/>
      <c r="AD85" s="648"/>
      <c r="AE85" s="648"/>
      <c r="AF85" s="648"/>
      <c r="AG85" s="648"/>
      <c r="AH85" s="648"/>
      <c r="AI85" s="648"/>
      <c r="AJ85" s="648"/>
      <c r="AK85" s="648"/>
      <c r="AL85" s="648"/>
      <c r="AM85" s="648"/>
      <c r="AN85" s="648"/>
      <c r="AO85" s="648"/>
      <c r="AP85" s="648"/>
      <c r="AQ85" s="648"/>
      <c r="AR85" s="648"/>
      <c r="AS85" s="648"/>
      <c r="AT85" s="648"/>
      <c r="AU85" s="648"/>
      <c r="AV85" s="648"/>
      <c r="AW85" s="648"/>
      <c r="AX85" s="648"/>
      <c r="AY85" s="648"/>
      <c r="AZ85" s="648"/>
      <c r="BA85" s="648"/>
      <c r="BB85" s="648"/>
      <c r="BC85" s="648"/>
      <c r="BD85" s="648"/>
      <c r="BE85" s="648"/>
      <c r="BF85" s="648"/>
      <c r="BG85" s="648"/>
      <c r="BH85" s="648"/>
      <c r="BI85" s="648"/>
      <c r="BJ85" s="648"/>
      <c r="BK85" s="648"/>
      <c r="BL85" s="648"/>
      <c r="BM85" s="648"/>
      <c r="BN85" s="648"/>
      <c r="BO85" s="648"/>
      <c r="BP85" s="648"/>
      <c r="BQ85" s="648"/>
      <c r="BR85" s="648"/>
      <c r="BS85" s="648"/>
      <c r="BT85" s="648"/>
      <c r="BU85" s="648"/>
      <c r="BV85" s="648"/>
      <c r="BW85" s="648"/>
      <c r="BX85" s="648"/>
      <c r="BY85" s="648"/>
      <c r="BZ85" s="648"/>
      <c r="CA85" s="648"/>
      <c r="CB85" s="648"/>
      <c r="CC85" s="648"/>
      <c r="CD85" s="648"/>
      <c r="CE85" s="648"/>
      <c r="CF85" s="648"/>
      <c r="CG85" s="648"/>
      <c r="CH85" s="648"/>
      <c r="CI85" s="648"/>
      <c r="CJ85" s="648"/>
      <c r="CK85" s="648"/>
      <c r="CL85" s="648"/>
      <c r="CM85" s="648"/>
      <c r="CN85" s="648"/>
      <c r="CO85" s="648"/>
      <c r="CP85" s="648"/>
      <c r="CQ85" s="648"/>
      <c r="CR85" s="648"/>
      <c r="CS85" s="648"/>
      <c r="CT85" s="648"/>
      <c r="CU85" s="648"/>
      <c r="CV85" s="648"/>
      <c r="CW85" s="648"/>
      <c r="CX85" s="648"/>
      <c r="CY85" s="648"/>
      <c r="CZ85" s="648"/>
      <c r="DA85" s="648"/>
      <c r="DB85" s="648"/>
      <c r="DC85" s="648"/>
      <c r="DD85" s="648"/>
      <c r="DE85" s="648"/>
      <c r="DF85" s="648"/>
      <c r="DG85" s="648"/>
      <c r="DH85" s="648"/>
      <c r="DI85" s="648"/>
      <c r="DJ85" s="648"/>
      <c r="DK85" s="648"/>
      <c r="DL85" s="648"/>
      <c r="DM85" s="648"/>
      <c r="DN85" s="648"/>
      <c r="DO85" s="648"/>
      <c r="DP85" s="648"/>
      <c r="DQ85" s="648"/>
      <c r="DR85" s="648"/>
      <c r="DS85" s="648"/>
      <c r="DT85" s="648"/>
      <c r="DU85" s="648"/>
      <c r="DV85" s="648"/>
      <c r="DW85" s="648"/>
      <c r="DX85" s="648"/>
      <c r="DY85" s="648"/>
      <c r="DZ85" s="648"/>
      <c r="EA85" s="648"/>
      <c r="EB85" s="648"/>
      <c r="EC85" s="648"/>
      <c r="ED85" s="648"/>
      <c r="EE85" s="648"/>
      <c r="EF85" s="648"/>
      <c r="EG85" s="648"/>
      <c r="EH85" s="648"/>
      <c r="EI85" s="648"/>
      <c r="EJ85" s="648"/>
      <c r="EK85" s="648"/>
      <c r="EL85" s="648"/>
      <c r="EM85" s="648"/>
      <c r="EN85" s="648"/>
      <c r="EO85" s="648"/>
      <c r="EP85" s="648"/>
      <c r="EQ85" s="648"/>
      <c r="ER85" s="648"/>
      <c r="ES85" s="648"/>
      <c r="ET85" s="648"/>
      <c r="EU85" s="648"/>
      <c r="EV85" s="648"/>
      <c r="EW85" s="648"/>
      <c r="EX85" s="648"/>
      <c r="EY85" s="648"/>
      <c r="EZ85" s="648"/>
      <c r="FA85" s="648"/>
      <c r="FB85" s="648"/>
      <c r="FC85" s="648"/>
      <c r="FD85" s="648"/>
      <c r="FE85" s="648"/>
      <c r="FF85" s="648"/>
      <c r="FG85" s="648"/>
      <c r="FH85" s="648"/>
      <c r="FI85" s="648"/>
      <c r="FJ85" s="648"/>
      <c r="FK85" s="648"/>
      <c r="FL85" s="648"/>
      <c r="FM85" s="648"/>
      <c r="FN85" s="648"/>
      <c r="FO85" s="648"/>
      <c r="FP85" s="648"/>
      <c r="FQ85" s="648"/>
      <c r="FR85" s="648"/>
      <c r="FS85" s="648"/>
      <c r="FT85" s="648"/>
      <c r="FU85" s="648"/>
      <c r="FV85" s="648"/>
      <c r="FW85" s="648"/>
      <c r="FX85" s="648"/>
      <c r="FY85" s="648"/>
      <c r="FZ85" s="648"/>
      <c r="GA85" s="648"/>
      <c r="GB85" s="648"/>
      <c r="GC85" s="648"/>
      <c r="GD85" s="648"/>
      <c r="GE85" s="648"/>
      <c r="GF85" s="648"/>
      <c r="GG85" s="648"/>
      <c r="GH85" s="648"/>
      <c r="GI85" s="648"/>
      <c r="GJ85" s="648"/>
      <c r="GK85" s="648"/>
      <c r="GL85" s="648"/>
      <c r="GM85" s="648"/>
      <c r="GN85" s="648"/>
      <c r="GO85" s="648"/>
      <c r="GP85" s="648"/>
      <c r="GQ85" s="648"/>
      <c r="GR85" s="648"/>
      <c r="GS85" s="648"/>
      <c r="GT85" s="648"/>
      <c r="GU85" s="648"/>
      <c r="GV85" s="648"/>
      <c r="GW85" s="648"/>
      <c r="GX85" s="648"/>
      <c r="GY85" s="648"/>
      <c r="GZ85" s="648"/>
      <c r="HA85" s="648"/>
      <c r="HB85" s="648"/>
      <c r="HC85" s="648"/>
      <c r="HD85" s="648"/>
      <c r="HE85" s="648"/>
      <c r="HF85" s="648"/>
      <c r="HG85" s="648"/>
      <c r="HH85" s="648"/>
      <c r="HI85" s="648"/>
      <c r="HJ85" s="648"/>
      <c r="HK85" s="648"/>
      <c r="HL85" s="648"/>
      <c r="HM85" s="648"/>
      <c r="HN85" s="648"/>
      <c r="HO85" s="648"/>
      <c r="HP85" s="648"/>
      <c r="HQ85" s="648"/>
      <c r="HR85" s="648"/>
      <c r="HS85" s="648"/>
      <c r="HT85" s="648"/>
      <c r="HU85" s="648"/>
      <c r="HV85" s="648"/>
      <c r="HW85" s="648"/>
      <c r="HX85" s="648"/>
      <c r="HY85" s="648"/>
      <c r="HZ85" s="648"/>
      <c r="IA85" s="648"/>
      <c r="IB85" s="648"/>
      <c r="IC85" s="648"/>
      <c r="ID85" s="648"/>
      <c r="IE85" s="648"/>
      <c r="IF85" s="648"/>
      <c r="IG85" s="648"/>
      <c r="IH85" s="648"/>
      <c r="II85" s="648"/>
      <c r="IJ85" s="648"/>
      <c r="IK85" s="648"/>
      <c r="IL85" s="648"/>
      <c r="IM85" s="648"/>
      <c r="IN85" s="648"/>
    </row>
    <row r="86" spans="1:248" s="649" customFormat="1" ht="33.75">
      <c r="A86" s="636" t="s">
        <v>424</v>
      </c>
      <c r="B86" s="636"/>
      <c r="C86" s="636">
        <v>2012</v>
      </c>
      <c r="D86" s="641" t="s">
        <v>842</v>
      </c>
      <c r="E86" s="641" t="s">
        <v>825</v>
      </c>
      <c r="F86" s="660" t="s">
        <v>24</v>
      </c>
      <c r="G86" s="642" t="s">
        <v>11</v>
      </c>
      <c r="H86" s="660" t="s">
        <v>467</v>
      </c>
      <c r="I86" s="641" t="s">
        <v>1252</v>
      </c>
      <c r="J86" s="641" t="s">
        <v>180</v>
      </c>
      <c r="K86" s="644" t="s">
        <v>1238</v>
      </c>
      <c r="L86" s="645">
        <v>2.5000000000000001E-2</v>
      </c>
      <c r="M86" s="855">
        <v>2500</v>
      </c>
      <c r="N86" s="636"/>
      <c r="O86" s="776">
        <v>0.4</v>
      </c>
      <c r="P86" s="647" t="s">
        <v>137</v>
      </c>
      <c r="Q86" s="647">
        <v>1879</v>
      </c>
      <c r="R86" s="647"/>
      <c r="S86" s="773">
        <f t="shared" si="1"/>
        <v>75.16</v>
      </c>
      <c r="T86" s="647"/>
      <c r="U86" s="652"/>
      <c r="V86" s="648"/>
      <c r="W86" s="648"/>
      <c r="X86" s="648"/>
      <c r="Y86" s="648"/>
      <c r="Z86" s="648"/>
      <c r="AA86" s="648"/>
      <c r="AB86" s="648"/>
      <c r="AC86" s="648"/>
      <c r="AD86" s="648"/>
      <c r="AE86" s="648"/>
      <c r="AF86" s="648"/>
      <c r="AG86" s="648"/>
      <c r="AH86" s="648"/>
      <c r="AI86" s="648"/>
      <c r="AJ86" s="648"/>
      <c r="AK86" s="648"/>
      <c r="AL86" s="648"/>
      <c r="AM86" s="648"/>
      <c r="AN86" s="648"/>
      <c r="AO86" s="648"/>
      <c r="AP86" s="648"/>
      <c r="AQ86" s="648"/>
      <c r="AR86" s="648"/>
      <c r="AS86" s="648"/>
      <c r="AT86" s="648"/>
      <c r="AU86" s="648"/>
      <c r="AV86" s="648"/>
      <c r="AW86" s="648"/>
      <c r="AX86" s="648"/>
      <c r="AY86" s="648"/>
      <c r="AZ86" s="648"/>
      <c r="BA86" s="648"/>
      <c r="BB86" s="648"/>
      <c r="BC86" s="648"/>
      <c r="BD86" s="648"/>
      <c r="BE86" s="648"/>
      <c r="BF86" s="648"/>
      <c r="BG86" s="648"/>
      <c r="BH86" s="648"/>
      <c r="BI86" s="648"/>
      <c r="BJ86" s="648"/>
      <c r="BK86" s="648"/>
      <c r="BL86" s="648"/>
      <c r="BM86" s="648"/>
      <c r="BN86" s="648"/>
      <c r="BO86" s="648"/>
      <c r="BP86" s="648"/>
      <c r="BQ86" s="648"/>
      <c r="BR86" s="648"/>
      <c r="BS86" s="648"/>
      <c r="BT86" s="648"/>
      <c r="BU86" s="648"/>
      <c r="BV86" s="648"/>
      <c r="BW86" s="648"/>
      <c r="BX86" s="648"/>
      <c r="BY86" s="648"/>
      <c r="BZ86" s="648"/>
      <c r="CA86" s="648"/>
      <c r="CB86" s="648"/>
      <c r="CC86" s="648"/>
      <c r="CD86" s="648"/>
      <c r="CE86" s="648"/>
      <c r="CF86" s="648"/>
      <c r="CG86" s="648"/>
      <c r="CH86" s="648"/>
      <c r="CI86" s="648"/>
      <c r="CJ86" s="648"/>
      <c r="CK86" s="648"/>
      <c r="CL86" s="648"/>
      <c r="CM86" s="648"/>
      <c r="CN86" s="648"/>
      <c r="CO86" s="648"/>
      <c r="CP86" s="648"/>
      <c r="CQ86" s="648"/>
      <c r="CR86" s="648"/>
      <c r="CS86" s="648"/>
      <c r="CT86" s="648"/>
      <c r="CU86" s="648"/>
      <c r="CV86" s="648"/>
      <c r="CW86" s="648"/>
      <c r="CX86" s="648"/>
      <c r="CY86" s="648"/>
      <c r="CZ86" s="648"/>
      <c r="DA86" s="648"/>
      <c r="DB86" s="648"/>
      <c r="DC86" s="648"/>
      <c r="DD86" s="648"/>
      <c r="DE86" s="648"/>
      <c r="DF86" s="648"/>
      <c r="DG86" s="648"/>
      <c r="DH86" s="648"/>
      <c r="DI86" s="648"/>
      <c r="DJ86" s="648"/>
      <c r="DK86" s="648"/>
      <c r="DL86" s="648"/>
      <c r="DM86" s="648"/>
      <c r="DN86" s="648"/>
      <c r="DO86" s="648"/>
      <c r="DP86" s="648"/>
      <c r="DQ86" s="648"/>
      <c r="DR86" s="648"/>
      <c r="DS86" s="648"/>
      <c r="DT86" s="648"/>
      <c r="DU86" s="648"/>
      <c r="DV86" s="648"/>
      <c r="DW86" s="648"/>
      <c r="DX86" s="648"/>
      <c r="DY86" s="648"/>
      <c r="DZ86" s="648"/>
      <c r="EA86" s="648"/>
      <c r="EB86" s="648"/>
      <c r="EC86" s="648"/>
      <c r="ED86" s="648"/>
      <c r="EE86" s="648"/>
      <c r="EF86" s="648"/>
      <c r="EG86" s="648"/>
      <c r="EH86" s="648"/>
      <c r="EI86" s="648"/>
      <c r="EJ86" s="648"/>
      <c r="EK86" s="648"/>
      <c r="EL86" s="648"/>
      <c r="EM86" s="648"/>
      <c r="EN86" s="648"/>
      <c r="EO86" s="648"/>
      <c r="EP86" s="648"/>
      <c r="EQ86" s="648"/>
      <c r="ER86" s="648"/>
      <c r="ES86" s="648"/>
      <c r="ET86" s="648"/>
      <c r="EU86" s="648"/>
      <c r="EV86" s="648"/>
      <c r="EW86" s="648"/>
      <c r="EX86" s="648"/>
      <c r="EY86" s="648"/>
      <c r="EZ86" s="648"/>
      <c r="FA86" s="648"/>
      <c r="FB86" s="648"/>
      <c r="FC86" s="648"/>
      <c r="FD86" s="648"/>
      <c r="FE86" s="648"/>
      <c r="FF86" s="648"/>
      <c r="FG86" s="648"/>
      <c r="FH86" s="648"/>
      <c r="FI86" s="648"/>
      <c r="FJ86" s="648"/>
      <c r="FK86" s="648"/>
      <c r="FL86" s="648"/>
      <c r="FM86" s="648"/>
      <c r="FN86" s="648"/>
      <c r="FO86" s="648"/>
      <c r="FP86" s="648"/>
      <c r="FQ86" s="648"/>
      <c r="FR86" s="648"/>
      <c r="FS86" s="648"/>
      <c r="FT86" s="648"/>
      <c r="FU86" s="648"/>
      <c r="FV86" s="648"/>
      <c r="FW86" s="648"/>
      <c r="FX86" s="648"/>
      <c r="FY86" s="648"/>
      <c r="FZ86" s="648"/>
      <c r="GA86" s="648"/>
      <c r="GB86" s="648"/>
      <c r="GC86" s="648"/>
      <c r="GD86" s="648"/>
      <c r="GE86" s="648"/>
      <c r="GF86" s="648"/>
      <c r="GG86" s="648"/>
      <c r="GH86" s="648"/>
      <c r="GI86" s="648"/>
      <c r="GJ86" s="648"/>
      <c r="GK86" s="648"/>
      <c r="GL86" s="648"/>
      <c r="GM86" s="648"/>
      <c r="GN86" s="648"/>
      <c r="GO86" s="648"/>
      <c r="GP86" s="648"/>
      <c r="GQ86" s="648"/>
      <c r="GR86" s="648"/>
      <c r="GS86" s="648"/>
      <c r="GT86" s="648"/>
      <c r="GU86" s="648"/>
      <c r="GV86" s="648"/>
      <c r="GW86" s="648"/>
      <c r="GX86" s="648"/>
      <c r="GY86" s="648"/>
      <c r="GZ86" s="648"/>
      <c r="HA86" s="648"/>
      <c r="HB86" s="648"/>
      <c r="HC86" s="648"/>
      <c r="HD86" s="648"/>
      <c r="HE86" s="648"/>
      <c r="HF86" s="648"/>
      <c r="HG86" s="648"/>
      <c r="HH86" s="648"/>
      <c r="HI86" s="648"/>
      <c r="HJ86" s="648"/>
      <c r="HK86" s="648"/>
      <c r="HL86" s="648"/>
      <c r="HM86" s="648"/>
      <c r="HN86" s="648"/>
      <c r="HO86" s="648"/>
      <c r="HP86" s="648"/>
      <c r="HQ86" s="648"/>
      <c r="HR86" s="648"/>
      <c r="HS86" s="648"/>
      <c r="HT86" s="648"/>
      <c r="HU86" s="648"/>
      <c r="HV86" s="648"/>
      <c r="HW86" s="648"/>
      <c r="HX86" s="648"/>
      <c r="HY86" s="648"/>
      <c r="HZ86" s="648"/>
      <c r="IA86" s="648"/>
      <c r="IB86" s="648"/>
      <c r="IC86" s="648"/>
      <c r="ID86" s="648"/>
      <c r="IE86" s="648"/>
      <c r="IF86" s="648"/>
      <c r="IG86" s="648"/>
      <c r="IH86" s="648"/>
      <c r="II86" s="648"/>
      <c r="IJ86" s="648"/>
      <c r="IK86" s="648"/>
      <c r="IL86" s="648"/>
      <c r="IM86" s="648"/>
      <c r="IN86" s="648"/>
    </row>
    <row r="87" spans="1:248" s="649" customFormat="1" ht="33.75">
      <c r="A87" s="636" t="s">
        <v>424</v>
      </c>
      <c r="B87" s="636"/>
      <c r="C87" s="636">
        <v>2012</v>
      </c>
      <c r="D87" s="641" t="s">
        <v>842</v>
      </c>
      <c r="E87" s="641" t="s">
        <v>825</v>
      </c>
      <c r="F87" s="660" t="s">
        <v>24</v>
      </c>
      <c r="G87" s="642" t="s">
        <v>11</v>
      </c>
      <c r="H87" s="660" t="s">
        <v>477</v>
      </c>
      <c r="I87" s="641" t="s">
        <v>1253</v>
      </c>
      <c r="J87" s="641" t="s">
        <v>1234</v>
      </c>
      <c r="K87" s="644" t="s">
        <v>1238</v>
      </c>
      <c r="L87" s="645">
        <v>2.5000000000000001E-2</v>
      </c>
      <c r="M87" s="855">
        <v>3000</v>
      </c>
      <c r="N87" s="636"/>
      <c r="O87" s="776">
        <v>0.32</v>
      </c>
      <c r="P87" s="647" t="s">
        <v>137</v>
      </c>
      <c r="Q87" s="647">
        <v>3315</v>
      </c>
      <c r="R87" s="647"/>
      <c r="S87" s="773">
        <f t="shared" si="1"/>
        <v>110.5</v>
      </c>
      <c r="T87" s="647"/>
      <c r="U87" s="652"/>
      <c r="V87" s="648"/>
      <c r="W87" s="648"/>
      <c r="X87" s="648"/>
      <c r="Y87" s="648"/>
      <c r="Z87" s="648"/>
      <c r="AA87" s="648"/>
      <c r="AB87" s="648"/>
      <c r="AC87" s="648"/>
      <c r="AD87" s="648"/>
      <c r="AE87" s="648"/>
      <c r="AF87" s="648"/>
      <c r="AG87" s="648"/>
      <c r="AH87" s="648"/>
      <c r="AI87" s="648"/>
      <c r="AJ87" s="648"/>
      <c r="AK87" s="648"/>
      <c r="AL87" s="648"/>
      <c r="AM87" s="648"/>
      <c r="AN87" s="648"/>
      <c r="AO87" s="648"/>
      <c r="AP87" s="648"/>
      <c r="AQ87" s="648"/>
      <c r="AR87" s="648"/>
      <c r="AS87" s="648"/>
      <c r="AT87" s="648"/>
      <c r="AU87" s="648"/>
      <c r="AV87" s="648"/>
      <c r="AW87" s="648"/>
      <c r="AX87" s="648"/>
      <c r="AY87" s="648"/>
      <c r="AZ87" s="648"/>
      <c r="BA87" s="648"/>
      <c r="BB87" s="648"/>
      <c r="BC87" s="648"/>
      <c r="BD87" s="648"/>
      <c r="BE87" s="648"/>
      <c r="BF87" s="648"/>
      <c r="BG87" s="648"/>
      <c r="BH87" s="648"/>
      <c r="BI87" s="648"/>
      <c r="BJ87" s="648"/>
      <c r="BK87" s="648"/>
      <c r="BL87" s="648"/>
      <c r="BM87" s="648"/>
      <c r="BN87" s="648"/>
      <c r="BO87" s="648"/>
      <c r="BP87" s="648"/>
      <c r="BQ87" s="648"/>
      <c r="BR87" s="648"/>
      <c r="BS87" s="648"/>
      <c r="BT87" s="648"/>
      <c r="BU87" s="648"/>
      <c r="BV87" s="648"/>
      <c r="BW87" s="648"/>
      <c r="BX87" s="648"/>
      <c r="BY87" s="648"/>
      <c r="BZ87" s="648"/>
      <c r="CA87" s="648"/>
      <c r="CB87" s="648"/>
      <c r="CC87" s="648"/>
      <c r="CD87" s="648"/>
      <c r="CE87" s="648"/>
      <c r="CF87" s="648"/>
      <c r="CG87" s="648"/>
      <c r="CH87" s="648"/>
      <c r="CI87" s="648"/>
      <c r="CJ87" s="648"/>
      <c r="CK87" s="648"/>
      <c r="CL87" s="648"/>
      <c r="CM87" s="648"/>
      <c r="CN87" s="648"/>
      <c r="CO87" s="648"/>
      <c r="CP87" s="648"/>
      <c r="CQ87" s="648"/>
      <c r="CR87" s="648"/>
      <c r="CS87" s="648"/>
      <c r="CT87" s="648"/>
      <c r="CU87" s="648"/>
      <c r="CV87" s="648"/>
      <c r="CW87" s="648"/>
      <c r="CX87" s="648"/>
      <c r="CY87" s="648"/>
      <c r="CZ87" s="648"/>
      <c r="DA87" s="648"/>
      <c r="DB87" s="648"/>
      <c r="DC87" s="648"/>
      <c r="DD87" s="648"/>
      <c r="DE87" s="648"/>
      <c r="DF87" s="648"/>
      <c r="DG87" s="648"/>
      <c r="DH87" s="648"/>
      <c r="DI87" s="648"/>
      <c r="DJ87" s="648"/>
      <c r="DK87" s="648"/>
      <c r="DL87" s="648"/>
      <c r="DM87" s="648"/>
      <c r="DN87" s="648"/>
      <c r="DO87" s="648"/>
      <c r="DP87" s="648"/>
      <c r="DQ87" s="648"/>
      <c r="DR87" s="648"/>
      <c r="DS87" s="648"/>
      <c r="DT87" s="648"/>
      <c r="DU87" s="648"/>
      <c r="DV87" s="648"/>
      <c r="DW87" s="648"/>
      <c r="DX87" s="648"/>
      <c r="DY87" s="648"/>
      <c r="DZ87" s="648"/>
      <c r="EA87" s="648"/>
      <c r="EB87" s="648"/>
      <c r="EC87" s="648"/>
      <c r="ED87" s="648"/>
      <c r="EE87" s="648"/>
      <c r="EF87" s="648"/>
      <c r="EG87" s="648"/>
      <c r="EH87" s="648"/>
      <c r="EI87" s="648"/>
      <c r="EJ87" s="648"/>
      <c r="EK87" s="648"/>
      <c r="EL87" s="648"/>
      <c r="EM87" s="648"/>
      <c r="EN87" s="648"/>
      <c r="EO87" s="648"/>
      <c r="EP87" s="648"/>
      <c r="EQ87" s="648"/>
      <c r="ER87" s="648"/>
      <c r="ES87" s="648"/>
      <c r="ET87" s="648"/>
      <c r="EU87" s="648"/>
      <c r="EV87" s="648"/>
      <c r="EW87" s="648"/>
      <c r="EX87" s="648"/>
      <c r="EY87" s="648"/>
      <c r="EZ87" s="648"/>
      <c r="FA87" s="648"/>
      <c r="FB87" s="648"/>
      <c r="FC87" s="648"/>
      <c r="FD87" s="648"/>
      <c r="FE87" s="648"/>
      <c r="FF87" s="648"/>
      <c r="FG87" s="648"/>
      <c r="FH87" s="648"/>
      <c r="FI87" s="648"/>
      <c r="FJ87" s="648"/>
      <c r="FK87" s="648"/>
      <c r="FL87" s="648"/>
      <c r="FM87" s="648"/>
      <c r="FN87" s="648"/>
      <c r="FO87" s="648"/>
      <c r="FP87" s="648"/>
      <c r="FQ87" s="648"/>
      <c r="FR87" s="648"/>
      <c r="FS87" s="648"/>
      <c r="FT87" s="648"/>
      <c r="FU87" s="648"/>
      <c r="FV87" s="648"/>
      <c r="FW87" s="648"/>
      <c r="FX87" s="648"/>
      <c r="FY87" s="648"/>
      <c r="FZ87" s="648"/>
      <c r="GA87" s="648"/>
      <c r="GB87" s="648"/>
      <c r="GC87" s="648"/>
      <c r="GD87" s="648"/>
      <c r="GE87" s="648"/>
      <c r="GF87" s="648"/>
      <c r="GG87" s="648"/>
      <c r="GH87" s="648"/>
      <c r="GI87" s="648"/>
      <c r="GJ87" s="648"/>
      <c r="GK87" s="648"/>
      <c r="GL87" s="648"/>
      <c r="GM87" s="648"/>
      <c r="GN87" s="648"/>
      <c r="GO87" s="648"/>
      <c r="GP87" s="648"/>
      <c r="GQ87" s="648"/>
      <c r="GR87" s="648"/>
      <c r="GS87" s="648"/>
      <c r="GT87" s="648"/>
      <c r="GU87" s="648"/>
      <c r="GV87" s="648"/>
      <c r="GW87" s="648"/>
      <c r="GX87" s="648"/>
      <c r="GY87" s="648"/>
      <c r="GZ87" s="648"/>
      <c r="HA87" s="648"/>
      <c r="HB87" s="648"/>
      <c r="HC87" s="648"/>
      <c r="HD87" s="648"/>
      <c r="HE87" s="648"/>
      <c r="HF87" s="648"/>
      <c r="HG87" s="648"/>
      <c r="HH87" s="648"/>
      <c r="HI87" s="648"/>
      <c r="HJ87" s="648"/>
      <c r="HK87" s="648"/>
      <c r="HL87" s="648"/>
      <c r="HM87" s="648"/>
      <c r="HN87" s="648"/>
      <c r="HO87" s="648"/>
      <c r="HP87" s="648"/>
      <c r="HQ87" s="648"/>
      <c r="HR87" s="648"/>
      <c r="HS87" s="648"/>
      <c r="HT87" s="648"/>
      <c r="HU87" s="648"/>
      <c r="HV87" s="648"/>
      <c r="HW87" s="648"/>
      <c r="HX87" s="648"/>
      <c r="HY87" s="648"/>
      <c r="HZ87" s="648"/>
      <c r="IA87" s="648"/>
      <c r="IB87" s="648"/>
      <c r="IC87" s="648"/>
      <c r="ID87" s="648"/>
      <c r="IE87" s="648"/>
      <c r="IF87" s="648"/>
      <c r="IG87" s="648"/>
      <c r="IH87" s="648"/>
      <c r="II87" s="648"/>
      <c r="IJ87" s="648"/>
      <c r="IK87" s="648"/>
      <c r="IL87" s="648"/>
      <c r="IM87" s="648"/>
      <c r="IN87" s="648"/>
    </row>
    <row r="88" spans="1:248" s="649" customFormat="1" ht="33.75">
      <c r="A88" s="636" t="s">
        <v>424</v>
      </c>
      <c r="B88" s="636"/>
      <c r="C88" s="636">
        <v>2012</v>
      </c>
      <c r="D88" s="641" t="s">
        <v>842</v>
      </c>
      <c r="E88" s="641" t="s">
        <v>825</v>
      </c>
      <c r="F88" s="660" t="s">
        <v>24</v>
      </c>
      <c r="G88" s="642" t="s">
        <v>11</v>
      </c>
      <c r="H88" s="660" t="s">
        <v>477</v>
      </c>
      <c r="I88" s="641" t="s">
        <v>1253</v>
      </c>
      <c r="J88" s="641" t="s">
        <v>180</v>
      </c>
      <c r="K88" s="644" t="s">
        <v>1238</v>
      </c>
      <c r="L88" s="645">
        <v>2.5000000000000001E-2</v>
      </c>
      <c r="M88" s="855">
        <v>3000</v>
      </c>
      <c r="N88" s="636"/>
      <c r="O88" s="776">
        <v>0.39</v>
      </c>
      <c r="P88" s="647" t="s">
        <v>137</v>
      </c>
      <c r="Q88" s="647">
        <v>3315</v>
      </c>
      <c r="R88" s="647"/>
      <c r="S88" s="773">
        <f t="shared" si="1"/>
        <v>110.5</v>
      </c>
      <c r="T88" s="647"/>
      <c r="U88" s="652"/>
      <c r="V88" s="648"/>
      <c r="W88" s="648"/>
      <c r="X88" s="648"/>
      <c r="Y88" s="648"/>
      <c r="Z88" s="648"/>
      <c r="AA88" s="648"/>
      <c r="AB88" s="648"/>
      <c r="AC88" s="648"/>
      <c r="AD88" s="648"/>
      <c r="AE88" s="648"/>
      <c r="AF88" s="648"/>
      <c r="AG88" s="648"/>
      <c r="AH88" s="648"/>
      <c r="AI88" s="648"/>
      <c r="AJ88" s="648"/>
      <c r="AK88" s="648"/>
      <c r="AL88" s="648"/>
      <c r="AM88" s="648"/>
      <c r="AN88" s="648"/>
      <c r="AO88" s="648"/>
      <c r="AP88" s="648"/>
      <c r="AQ88" s="648"/>
      <c r="AR88" s="648"/>
      <c r="AS88" s="648"/>
      <c r="AT88" s="648"/>
      <c r="AU88" s="648"/>
      <c r="AV88" s="648"/>
      <c r="AW88" s="648"/>
      <c r="AX88" s="648"/>
      <c r="AY88" s="648"/>
      <c r="AZ88" s="648"/>
      <c r="BA88" s="648"/>
      <c r="BB88" s="648"/>
      <c r="BC88" s="648"/>
      <c r="BD88" s="648"/>
      <c r="BE88" s="648"/>
      <c r="BF88" s="648"/>
      <c r="BG88" s="648"/>
      <c r="BH88" s="648"/>
      <c r="BI88" s="648"/>
      <c r="BJ88" s="648"/>
      <c r="BK88" s="648"/>
      <c r="BL88" s="648"/>
      <c r="BM88" s="648"/>
      <c r="BN88" s="648"/>
      <c r="BO88" s="648"/>
      <c r="BP88" s="648"/>
      <c r="BQ88" s="648"/>
      <c r="BR88" s="648"/>
      <c r="BS88" s="648"/>
      <c r="BT88" s="648"/>
      <c r="BU88" s="648"/>
      <c r="BV88" s="648"/>
      <c r="BW88" s="648"/>
      <c r="BX88" s="648"/>
      <c r="BY88" s="648"/>
      <c r="BZ88" s="648"/>
      <c r="CA88" s="648"/>
      <c r="CB88" s="648"/>
      <c r="CC88" s="648"/>
      <c r="CD88" s="648"/>
      <c r="CE88" s="648"/>
      <c r="CF88" s="648"/>
      <c r="CG88" s="648"/>
      <c r="CH88" s="648"/>
      <c r="CI88" s="648"/>
      <c r="CJ88" s="648"/>
      <c r="CK88" s="648"/>
      <c r="CL88" s="648"/>
      <c r="CM88" s="648"/>
      <c r="CN88" s="648"/>
      <c r="CO88" s="648"/>
      <c r="CP88" s="648"/>
      <c r="CQ88" s="648"/>
      <c r="CR88" s="648"/>
      <c r="CS88" s="648"/>
      <c r="CT88" s="648"/>
      <c r="CU88" s="648"/>
      <c r="CV88" s="648"/>
      <c r="CW88" s="648"/>
      <c r="CX88" s="648"/>
      <c r="CY88" s="648"/>
      <c r="CZ88" s="648"/>
      <c r="DA88" s="648"/>
      <c r="DB88" s="648"/>
      <c r="DC88" s="648"/>
      <c r="DD88" s="648"/>
      <c r="DE88" s="648"/>
      <c r="DF88" s="648"/>
      <c r="DG88" s="648"/>
      <c r="DH88" s="648"/>
      <c r="DI88" s="648"/>
      <c r="DJ88" s="648"/>
      <c r="DK88" s="648"/>
      <c r="DL88" s="648"/>
      <c r="DM88" s="648"/>
      <c r="DN88" s="648"/>
      <c r="DO88" s="648"/>
      <c r="DP88" s="648"/>
      <c r="DQ88" s="648"/>
      <c r="DR88" s="648"/>
      <c r="DS88" s="648"/>
      <c r="DT88" s="648"/>
      <c r="DU88" s="648"/>
      <c r="DV88" s="648"/>
      <c r="DW88" s="648"/>
      <c r="DX88" s="648"/>
      <c r="DY88" s="648"/>
      <c r="DZ88" s="648"/>
      <c r="EA88" s="648"/>
      <c r="EB88" s="648"/>
      <c r="EC88" s="648"/>
      <c r="ED88" s="648"/>
      <c r="EE88" s="648"/>
      <c r="EF88" s="648"/>
      <c r="EG88" s="648"/>
      <c r="EH88" s="648"/>
      <c r="EI88" s="648"/>
      <c r="EJ88" s="648"/>
      <c r="EK88" s="648"/>
      <c r="EL88" s="648"/>
      <c r="EM88" s="648"/>
      <c r="EN88" s="648"/>
      <c r="EO88" s="648"/>
      <c r="EP88" s="648"/>
      <c r="EQ88" s="648"/>
      <c r="ER88" s="648"/>
      <c r="ES88" s="648"/>
      <c r="ET88" s="648"/>
      <c r="EU88" s="648"/>
      <c r="EV88" s="648"/>
      <c r="EW88" s="648"/>
      <c r="EX88" s="648"/>
      <c r="EY88" s="648"/>
      <c r="EZ88" s="648"/>
      <c r="FA88" s="648"/>
      <c r="FB88" s="648"/>
      <c r="FC88" s="648"/>
      <c r="FD88" s="648"/>
      <c r="FE88" s="648"/>
      <c r="FF88" s="648"/>
      <c r="FG88" s="648"/>
      <c r="FH88" s="648"/>
      <c r="FI88" s="648"/>
      <c r="FJ88" s="648"/>
      <c r="FK88" s="648"/>
      <c r="FL88" s="648"/>
      <c r="FM88" s="648"/>
      <c r="FN88" s="648"/>
      <c r="FO88" s="648"/>
      <c r="FP88" s="648"/>
      <c r="FQ88" s="648"/>
      <c r="FR88" s="648"/>
      <c r="FS88" s="648"/>
      <c r="FT88" s="648"/>
      <c r="FU88" s="648"/>
      <c r="FV88" s="648"/>
      <c r="FW88" s="648"/>
      <c r="FX88" s="648"/>
      <c r="FY88" s="648"/>
      <c r="FZ88" s="648"/>
      <c r="GA88" s="648"/>
      <c r="GB88" s="648"/>
      <c r="GC88" s="648"/>
      <c r="GD88" s="648"/>
      <c r="GE88" s="648"/>
      <c r="GF88" s="648"/>
      <c r="GG88" s="648"/>
      <c r="GH88" s="648"/>
      <c r="GI88" s="648"/>
      <c r="GJ88" s="648"/>
      <c r="GK88" s="648"/>
      <c r="GL88" s="648"/>
      <c r="GM88" s="648"/>
      <c r="GN88" s="648"/>
      <c r="GO88" s="648"/>
      <c r="GP88" s="648"/>
      <c r="GQ88" s="648"/>
      <c r="GR88" s="648"/>
      <c r="GS88" s="648"/>
      <c r="GT88" s="648"/>
      <c r="GU88" s="648"/>
      <c r="GV88" s="648"/>
      <c r="GW88" s="648"/>
      <c r="GX88" s="648"/>
      <c r="GY88" s="648"/>
      <c r="GZ88" s="648"/>
      <c r="HA88" s="648"/>
      <c r="HB88" s="648"/>
      <c r="HC88" s="648"/>
      <c r="HD88" s="648"/>
      <c r="HE88" s="648"/>
      <c r="HF88" s="648"/>
      <c r="HG88" s="648"/>
      <c r="HH88" s="648"/>
      <c r="HI88" s="648"/>
      <c r="HJ88" s="648"/>
      <c r="HK88" s="648"/>
      <c r="HL88" s="648"/>
      <c r="HM88" s="648"/>
      <c r="HN88" s="648"/>
      <c r="HO88" s="648"/>
      <c r="HP88" s="648"/>
      <c r="HQ88" s="648"/>
      <c r="HR88" s="648"/>
      <c r="HS88" s="648"/>
      <c r="HT88" s="648"/>
      <c r="HU88" s="648"/>
      <c r="HV88" s="648"/>
      <c r="HW88" s="648"/>
      <c r="HX88" s="648"/>
      <c r="HY88" s="648"/>
      <c r="HZ88" s="648"/>
      <c r="IA88" s="648"/>
      <c r="IB88" s="648"/>
      <c r="IC88" s="648"/>
      <c r="ID88" s="648"/>
      <c r="IE88" s="648"/>
      <c r="IF88" s="648"/>
      <c r="IG88" s="648"/>
      <c r="IH88" s="648"/>
      <c r="II88" s="648"/>
      <c r="IJ88" s="648"/>
      <c r="IK88" s="648"/>
      <c r="IL88" s="648"/>
      <c r="IM88" s="648"/>
      <c r="IN88" s="648"/>
    </row>
    <row r="89" spans="1:248" s="649" customFormat="1" ht="33.75">
      <c r="A89" s="636" t="s">
        <v>424</v>
      </c>
      <c r="B89" s="636"/>
      <c r="C89" s="636">
        <v>2012</v>
      </c>
      <c r="D89" s="661" t="s">
        <v>846</v>
      </c>
      <c r="E89" s="641" t="s">
        <v>576</v>
      </c>
      <c r="F89" s="660" t="s">
        <v>24</v>
      </c>
      <c r="G89" s="642" t="s">
        <v>11</v>
      </c>
      <c r="H89" s="660" t="s">
        <v>431</v>
      </c>
      <c r="I89" s="641" t="s">
        <v>590</v>
      </c>
      <c r="J89" s="641" t="s">
        <v>1234</v>
      </c>
      <c r="K89" s="644" t="s">
        <v>1238</v>
      </c>
      <c r="L89" s="645">
        <v>2.5000000000000001E-2</v>
      </c>
      <c r="M89" s="855">
        <v>500</v>
      </c>
      <c r="N89" s="636"/>
      <c r="O89" s="776">
        <v>0.12</v>
      </c>
      <c r="P89" s="647" t="s">
        <v>137</v>
      </c>
      <c r="Q89" s="647">
        <v>565</v>
      </c>
      <c r="R89" s="647"/>
      <c r="S89" s="773">
        <f t="shared" si="1"/>
        <v>113</v>
      </c>
      <c r="T89" s="647"/>
      <c r="U89" s="650" t="str">
        <f>IF(ISBLANK(T89),"",T89/P89)</f>
        <v/>
      </c>
      <c r="V89" s="648"/>
      <c r="W89" s="648"/>
      <c r="X89" s="648"/>
      <c r="Y89" s="648"/>
      <c r="Z89" s="648"/>
      <c r="AA89" s="648"/>
      <c r="AB89" s="648"/>
      <c r="AC89" s="648"/>
      <c r="AD89" s="648"/>
      <c r="AE89" s="648"/>
      <c r="AF89" s="648"/>
      <c r="AG89" s="648"/>
      <c r="AH89" s="648"/>
      <c r="AI89" s="648"/>
      <c r="AJ89" s="648"/>
      <c r="AK89" s="648"/>
      <c r="AL89" s="648"/>
      <c r="AM89" s="648"/>
      <c r="AN89" s="648"/>
      <c r="AO89" s="648"/>
      <c r="AP89" s="648"/>
      <c r="AQ89" s="648"/>
      <c r="AR89" s="648"/>
      <c r="AS89" s="648"/>
      <c r="AT89" s="648"/>
      <c r="AU89" s="648"/>
      <c r="AV89" s="648"/>
      <c r="AW89" s="648"/>
      <c r="AX89" s="648"/>
      <c r="AY89" s="648"/>
      <c r="AZ89" s="648"/>
      <c r="BA89" s="648"/>
      <c r="BB89" s="648"/>
      <c r="BC89" s="648"/>
      <c r="BD89" s="648"/>
      <c r="BE89" s="648"/>
      <c r="BF89" s="648"/>
      <c r="BG89" s="648"/>
      <c r="BH89" s="648"/>
      <c r="BI89" s="648"/>
      <c r="BJ89" s="648"/>
      <c r="BK89" s="648"/>
      <c r="BL89" s="648"/>
      <c r="BM89" s="648"/>
      <c r="BN89" s="648"/>
      <c r="BO89" s="648"/>
      <c r="BP89" s="648"/>
      <c r="BQ89" s="648"/>
      <c r="BR89" s="648"/>
      <c r="BS89" s="648"/>
      <c r="BT89" s="648"/>
      <c r="BU89" s="648"/>
      <c r="BV89" s="648"/>
      <c r="BW89" s="648"/>
      <c r="BX89" s="648"/>
      <c r="BY89" s="648"/>
      <c r="BZ89" s="648"/>
      <c r="CA89" s="648"/>
      <c r="CB89" s="648"/>
      <c r="CC89" s="648"/>
      <c r="CD89" s="648"/>
      <c r="CE89" s="648"/>
      <c r="CF89" s="648"/>
      <c r="CG89" s="648"/>
      <c r="CH89" s="648"/>
      <c r="CI89" s="648"/>
      <c r="CJ89" s="648"/>
      <c r="CK89" s="648"/>
      <c r="CL89" s="648"/>
      <c r="CM89" s="648"/>
      <c r="CN89" s="648"/>
      <c r="CO89" s="648"/>
      <c r="CP89" s="648"/>
      <c r="CQ89" s="648"/>
      <c r="CR89" s="648"/>
      <c r="CS89" s="648"/>
      <c r="CT89" s="648"/>
      <c r="CU89" s="648"/>
      <c r="CV89" s="648"/>
      <c r="CW89" s="648"/>
      <c r="CX89" s="648"/>
      <c r="CY89" s="648"/>
      <c r="CZ89" s="648"/>
      <c r="DA89" s="648"/>
      <c r="DB89" s="648"/>
      <c r="DC89" s="648"/>
      <c r="DD89" s="648"/>
      <c r="DE89" s="648"/>
      <c r="DF89" s="648"/>
      <c r="DG89" s="648"/>
      <c r="DH89" s="648"/>
      <c r="DI89" s="648"/>
      <c r="DJ89" s="648"/>
      <c r="DK89" s="648"/>
      <c r="DL89" s="648"/>
      <c r="DM89" s="648"/>
      <c r="DN89" s="648"/>
      <c r="DO89" s="648"/>
      <c r="DP89" s="648"/>
      <c r="DQ89" s="648"/>
      <c r="DR89" s="648"/>
      <c r="DS89" s="648"/>
      <c r="DT89" s="648"/>
      <c r="DU89" s="648"/>
      <c r="DV89" s="648"/>
      <c r="DW89" s="648"/>
      <c r="DX89" s="648"/>
      <c r="DY89" s="648"/>
      <c r="DZ89" s="648"/>
      <c r="EA89" s="648"/>
      <c r="EB89" s="648"/>
      <c r="EC89" s="648"/>
      <c r="ED89" s="648"/>
      <c r="EE89" s="648"/>
      <c r="EF89" s="648"/>
      <c r="EG89" s="648"/>
      <c r="EH89" s="648"/>
      <c r="EI89" s="648"/>
      <c r="EJ89" s="648"/>
      <c r="EK89" s="648"/>
      <c r="EL89" s="648"/>
      <c r="EM89" s="648"/>
      <c r="EN89" s="648"/>
      <c r="EO89" s="648"/>
      <c r="EP89" s="648"/>
      <c r="EQ89" s="648"/>
      <c r="ER89" s="648"/>
      <c r="ES89" s="648"/>
      <c r="ET89" s="648"/>
      <c r="EU89" s="648"/>
      <c r="EV89" s="648"/>
      <c r="EW89" s="648"/>
      <c r="EX89" s="648"/>
      <c r="EY89" s="648"/>
      <c r="EZ89" s="648"/>
      <c r="FA89" s="648"/>
      <c r="FB89" s="648"/>
      <c r="FC89" s="648"/>
      <c r="FD89" s="648"/>
      <c r="FE89" s="648"/>
      <c r="FF89" s="648"/>
      <c r="FG89" s="648"/>
      <c r="FH89" s="648"/>
      <c r="FI89" s="648"/>
      <c r="FJ89" s="648"/>
      <c r="FK89" s="648"/>
      <c r="FL89" s="648"/>
      <c r="FM89" s="648"/>
      <c r="FN89" s="648"/>
      <c r="FO89" s="648"/>
      <c r="FP89" s="648"/>
      <c r="FQ89" s="648"/>
      <c r="FR89" s="648"/>
      <c r="FS89" s="648"/>
      <c r="FT89" s="648"/>
      <c r="FU89" s="648"/>
      <c r="FV89" s="648"/>
      <c r="FW89" s="648"/>
      <c r="FX89" s="648"/>
      <c r="FY89" s="648"/>
      <c r="FZ89" s="648"/>
      <c r="GA89" s="648"/>
      <c r="GB89" s="648"/>
      <c r="GC89" s="648"/>
      <c r="GD89" s="648"/>
      <c r="GE89" s="648"/>
      <c r="GF89" s="648"/>
      <c r="GG89" s="648"/>
      <c r="GH89" s="648"/>
      <c r="GI89" s="648"/>
      <c r="GJ89" s="648"/>
      <c r="GK89" s="648"/>
      <c r="GL89" s="648"/>
      <c r="GM89" s="648"/>
      <c r="GN89" s="648"/>
      <c r="GO89" s="648"/>
      <c r="GP89" s="648"/>
      <c r="GQ89" s="648"/>
      <c r="GR89" s="648"/>
      <c r="GS89" s="648"/>
      <c r="GT89" s="648"/>
      <c r="GU89" s="648"/>
      <c r="GV89" s="648"/>
      <c r="GW89" s="648"/>
      <c r="GX89" s="648"/>
      <c r="GY89" s="648"/>
      <c r="GZ89" s="648"/>
      <c r="HA89" s="648"/>
      <c r="HB89" s="648"/>
      <c r="HC89" s="648"/>
      <c r="HD89" s="648"/>
      <c r="HE89" s="648"/>
      <c r="HF89" s="648"/>
      <c r="HG89" s="648"/>
      <c r="HH89" s="648"/>
      <c r="HI89" s="648"/>
      <c r="HJ89" s="648"/>
      <c r="HK89" s="648"/>
      <c r="HL89" s="648"/>
      <c r="HM89" s="648"/>
      <c r="HN89" s="648"/>
      <c r="HO89" s="648"/>
      <c r="HP89" s="648"/>
      <c r="HQ89" s="648"/>
      <c r="HR89" s="648"/>
      <c r="HS89" s="648"/>
      <c r="HT89" s="648"/>
      <c r="HU89" s="648"/>
      <c r="HV89" s="648"/>
      <c r="HW89" s="648"/>
      <c r="HX89" s="648"/>
      <c r="HY89" s="648"/>
      <c r="HZ89" s="648"/>
      <c r="IA89" s="648"/>
      <c r="IB89" s="648"/>
      <c r="IC89" s="648"/>
      <c r="ID89" s="648"/>
      <c r="IE89" s="648"/>
      <c r="IF89" s="648"/>
      <c r="IG89" s="648"/>
      <c r="IH89" s="648"/>
      <c r="II89" s="648"/>
      <c r="IJ89" s="648"/>
      <c r="IK89" s="648"/>
      <c r="IL89" s="648"/>
      <c r="IM89" s="648"/>
      <c r="IN89" s="648"/>
    </row>
    <row r="90" spans="1:248" s="654" customFormat="1">
      <c r="A90" s="636" t="s">
        <v>424</v>
      </c>
      <c r="B90" s="636"/>
      <c r="C90" s="636">
        <v>2012</v>
      </c>
      <c r="D90" s="641" t="s">
        <v>724</v>
      </c>
      <c r="E90" s="641" t="s">
        <v>576</v>
      </c>
      <c r="F90" s="660" t="s">
        <v>24</v>
      </c>
      <c r="G90" s="642" t="s">
        <v>11</v>
      </c>
      <c r="H90" s="660" t="s">
        <v>477</v>
      </c>
      <c r="I90" s="641" t="s">
        <v>1253</v>
      </c>
      <c r="J90" s="641" t="s">
        <v>1240</v>
      </c>
      <c r="K90" s="644" t="s">
        <v>1237</v>
      </c>
      <c r="L90" s="645">
        <v>2.5000000000000001E-2</v>
      </c>
      <c r="M90" s="855">
        <v>100</v>
      </c>
      <c r="N90" s="636"/>
      <c r="O90" s="651" t="s">
        <v>228</v>
      </c>
      <c r="P90" s="647" t="s">
        <v>137</v>
      </c>
      <c r="Q90" s="647">
        <v>127</v>
      </c>
      <c r="R90" s="647"/>
      <c r="S90" s="773">
        <f t="shared" si="1"/>
        <v>127</v>
      </c>
      <c r="T90" s="647"/>
      <c r="U90" s="633"/>
      <c r="V90" s="633"/>
      <c r="W90" s="633"/>
      <c r="X90" s="633"/>
      <c r="Y90" s="633"/>
      <c r="Z90" s="633"/>
      <c r="AA90" s="633"/>
      <c r="AB90" s="633"/>
      <c r="AC90" s="633"/>
      <c r="AD90" s="633"/>
      <c r="AE90" s="633"/>
      <c r="AF90" s="633"/>
      <c r="AG90" s="633"/>
      <c r="AH90" s="633"/>
      <c r="AI90" s="633"/>
      <c r="AJ90" s="633"/>
      <c r="AK90" s="633"/>
      <c r="AL90" s="633"/>
      <c r="AM90" s="633"/>
      <c r="AN90" s="633"/>
      <c r="AO90" s="633"/>
      <c r="AP90" s="633"/>
      <c r="AQ90" s="633"/>
      <c r="AR90" s="633"/>
      <c r="AS90" s="633"/>
      <c r="AT90" s="633"/>
      <c r="AU90" s="633"/>
      <c r="AV90" s="633"/>
      <c r="AW90" s="633"/>
      <c r="AX90" s="633"/>
      <c r="AY90" s="633"/>
      <c r="AZ90" s="633"/>
      <c r="BA90" s="633"/>
      <c r="BB90" s="633"/>
      <c r="BC90" s="633"/>
      <c r="BD90" s="633"/>
      <c r="BE90" s="633"/>
      <c r="BF90" s="633"/>
      <c r="BG90" s="633"/>
      <c r="BH90" s="633"/>
      <c r="BI90" s="633"/>
      <c r="BJ90" s="633"/>
      <c r="BK90" s="633"/>
      <c r="BL90" s="633"/>
      <c r="BM90" s="633"/>
      <c r="BN90" s="633"/>
      <c r="BO90" s="633"/>
      <c r="BP90" s="633"/>
      <c r="BQ90" s="633"/>
      <c r="BR90" s="633"/>
      <c r="BS90" s="633"/>
      <c r="BT90" s="633"/>
      <c r="BU90" s="633"/>
      <c r="BV90" s="633"/>
      <c r="BW90" s="633"/>
      <c r="BX90" s="633"/>
      <c r="BY90" s="633"/>
      <c r="BZ90" s="633"/>
      <c r="CA90" s="633"/>
      <c r="CB90" s="633"/>
      <c r="CC90" s="633"/>
      <c r="CD90" s="633"/>
      <c r="CE90" s="633"/>
      <c r="CF90" s="633"/>
      <c r="CG90" s="633"/>
      <c r="CH90" s="633"/>
      <c r="CI90" s="633"/>
      <c r="CJ90" s="633"/>
      <c r="CK90" s="633"/>
      <c r="CL90" s="633"/>
      <c r="CM90" s="633"/>
      <c r="CN90" s="633"/>
      <c r="CO90" s="633"/>
      <c r="CP90" s="633"/>
      <c r="CQ90" s="633"/>
      <c r="CR90" s="633"/>
      <c r="CS90" s="633"/>
      <c r="CT90" s="633"/>
      <c r="CU90" s="633"/>
      <c r="CV90" s="633"/>
      <c r="CW90" s="633"/>
      <c r="CX90" s="633"/>
      <c r="CY90" s="633"/>
      <c r="CZ90" s="633"/>
      <c r="DA90" s="633"/>
      <c r="DB90" s="633"/>
      <c r="DC90" s="633"/>
      <c r="DD90" s="633"/>
      <c r="DE90" s="633"/>
      <c r="DF90" s="633"/>
      <c r="DG90" s="633"/>
      <c r="DH90" s="633"/>
      <c r="DI90" s="633"/>
      <c r="DJ90" s="633"/>
      <c r="DK90" s="633"/>
      <c r="DL90" s="633"/>
      <c r="DM90" s="633"/>
      <c r="DN90" s="633"/>
      <c r="DO90" s="633"/>
      <c r="DP90" s="633"/>
      <c r="DQ90" s="633"/>
      <c r="DR90" s="633"/>
      <c r="DS90" s="633"/>
      <c r="DT90" s="633"/>
      <c r="DU90" s="633"/>
      <c r="DV90" s="633"/>
      <c r="DW90" s="633"/>
      <c r="DX90" s="633"/>
      <c r="DY90" s="633"/>
      <c r="DZ90" s="633"/>
      <c r="EA90" s="633"/>
      <c r="EB90" s="633"/>
      <c r="EC90" s="633"/>
      <c r="ED90" s="633"/>
      <c r="EE90" s="633"/>
      <c r="EF90" s="633"/>
      <c r="EG90" s="633"/>
      <c r="EH90" s="633"/>
      <c r="EI90" s="633"/>
      <c r="EJ90" s="633"/>
      <c r="EK90" s="633"/>
      <c r="EL90" s="633"/>
      <c r="EM90" s="633"/>
      <c r="EN90" s="633"/>
      <c r="EO90" s="633"/>
      <c r="EP90" s="633"/>
      <c r="EQ90" s="633"/>
      <c r="ER90" s="633"/>
      <c r="ES90" s="633"/>
      <c r="ET90" s="633"/>
      <c r="EU90" s="633"/>
      <c r="EV90" s="633"/>
      <c r="EW90" s="633"/>
      <c r="EX90" s="633"/>
      <c r="EY90" s="633"/>
      <c r="EZ90" s="633"/>
      <c r="FA90" s="633"/>
      <c r="FB90" s="633"/>
      <c r="FC90" s="633"/>
      <c r="FD90" s="633"/>
      <c r="FE90" s="633"/>
      <c r="FF90" s="633"/>
      <c r="FG90" s="633"/>
      <c r="FH90" s="633"/>
      <c r="FI90" s="633"/>
      <c r="FJ90" s="633"/>
      <c r="FK90" s="633"/>
      <c r="FL90" s="633"/>
      <c r="FM90" s="633"/>
      <c r="FN90" s="633"/>
      <c r="FO90" s="633"/>
      <c r="FP90" s="633"/>
      <c r="FQ90" s="633"/>
      <c r="FR90" s="633"/>
      <c r="FS90" s="633"/>
      <c r="FT90" s="633"/>
      <c r="FU90" s="633"/>
      <c r="FV90" s="633"/>
      <c r="FW90" s="633"/>
      <c r="FX90" s="633"/>
      <c r="FY90" s="633"/>
      <c r="FZ90" s="633"/>
      <c r="GA90" s="633"/>
      <c r="GB90" s="633"/>
      <c r="GC90" s="633"/>
      <c r="GD90" s="633"/>
      <c r="GE90" s="633"/>
      <c r="GF90" s="633"/>
      <c r="GG90" s="633"/>
      <c r="GH90" s="633"/>
      <c r="GI90" s="633"/>
      <c r="GJ90" s="633"/>
      <c r="GK90" s="633"/>
      <c r="GL90" s="633"/>
      <c r="GM90" s="633"/>
      <c r="GN90" s="633"/>
      <c r="GO90" s="633"/>
      <c r="GP90" s="633"/>
      <c r="GQ90" s="633"/>
      <c r="GR90" s="633"/>
      <c r="GS90" s="633"/>
      <c r="GT90" s="633"/>
      <c r="GU90" s="633"/>
      <c r="GV90" s="633"/>
      <c r="GW90" s="633"/>
      <c r="GX90" s="633"/>
      <c r="GY90" s="633"/>
      <c r="GZ90" s="633"/>
      <c r="HA90" s="633"/>
      <c r="HB90" s="633"/>
      <c r="HC90" s="633"/>
      <c r="HD90" s="633"/>
      <c r="HE90" s="633"/>
      <c r="HF90" s="633"/>
      <c r="HG90" s="633"/>
      <c r="HH90" s="633"/>
      <c r="HI90" s="633"/>
      <c r="HJ90" s="633"/>
      <c r="HK90" s="633"/>
      <c r="HL90" s="633"/>
      <c r="HM90" s="633"/>
      <c r="HN90" s="633"/>
      <c r="HO90" s="633"/>
      <c r="HP90" s="633"/>
      <c r="HQ90" s="633"/>
      <c r="HR90" s="633"/>
      <c r="HS90" s="633"/>
      <c r="HT90" s="633"/>
      <c r="HU90" s="633"/>
      <c r="HV90" s="633"/>
      <c r="HW90" s="633"/>
      <c r="HX90" s="633"/>
      <c r="HY90" s="633"/>
      <c r="HZ90" s="633"/>
      <c r="IA90" s="633"/>
      <c r="IB90" s="633"/>
      <c r="IC90" s="633"/>
      <c r="ID90" s="633"/>
      <c r="IE90" s="633"/>
      <c r="IF90" s="633"/>
      <c r="IG90" s="633"/>
      <c r="IH90" s="633"/>
      <c r="II90" s="633"/>
      <c r="IJ90" s="633"/>
      <c r="IK90" s="633"/>
      <c r="IL90" s="633"/>
      <c r="IM90" s="633"/>
      <c r="IN90" s="633"/>
    </row>
    <row r="91" spans="1:248" s="659" customFormat="1">
      <c r="A91" s="636" t="s">
        <v>424</v>
      </c>
      <c r="B91" s="636"/>
      <c r="C91" s="636">
        <v>2012</v>
      </c>
      <c r="D91" s="641" t="s">
        <v>724</v>
      </c>
      <c r="E91" s="641" t="s">
        <v>576</v>
      </c>
      <c r="F91" s="660" t="s">
        <v>24</v>
      </c>
      <c r="G91" s="642" t="s">
        <v>11</v>
      </c>
      <c r="H91" s="660" t="s">
        <v>477</v>
      </c>
      <c r="I91" s="641" t="s">
        <v>1253</v>
      </c>
      <c r="J91" s="641" t="s">
        <v>181</v>
      </c>
      <c r="K91" s="644" t="s">
        <v>1237</v>
      </c>
      <c r="L91" s="645">
        <v>2.5000000000000001E-2</v>
      </c>
      <c r="M91" s="855">
        <v>100</v>
      </c>
      <c r="N91" s="636"/>
      <c r="O91" s="651" t="s">
        <v>228</v>
      </c>
      <c r="P91" s="647" t="s">
        <v>137</v>
      </c>
      <c r="Q91" s="647">
        <v>127</v>
      </c>
      <c r="R91" s="647"/>
      <c r="S91" s="773">
        <f t="shared" si="1"/>
        <v>127</v>
      </c>
      <c r="T91" s="647"/>
      <c r="U91" s="633"/>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c r="BT91" s="244"/>
      <c r="BU91" s="244"/>
      <c r="BV91" s="244"/>
      <c r="BW91" s="244"/>
      <c r="BX91" s="244"/>
      <c r="BY91" s="244"/>
      <c r="BZ91" s="244"/>
      <c r="CA91" s="244"/>
      <c r="CB91" s="244"/>
      <c r="CC91" s="244"/>
      <c r="CD91" s="244"/>
      <c r="CE91" s="244"/>
      <c r="CF91" s="244"/>
      <c r="CG91" s="244"/>
      <c r="CH91" s="244"/>
      <c r="CI91" s="244"/>
      <c r="CJ91" s="244"/>
      <c r="CK91" s="244"/>
      <c r="CL91" s="244"/>
      <c r="CM91" s="244"/>
      <c r="CN91" s="244"/>
      <c r="CO91" s="244"/>
      <c r="CP91" s="244"/>
      <c r="CQ91" s="244"/>
      <c r="CR91" s="244"/>
      <c r="CS91" s="244"/>
      <c r="CT91" s="244"/>
      <c r="CU91" s="244"/>
      <c r="CV91" s="244"/>
      <c r="CW91" s="244"/>
      <c r="CX91" s="244"/>
      <c r="CY91" s="244"/>
      <c r="CZ91" s="244"/>
      <c r="DA91" s="244"/>
      <c r="DB91" s="244"/>
      <c r="DC91" s="244"/>
      <c r="DD91" s="244"/>
      <c r="DE91" s="244"/>
      <c r="DF91" s="244"/>
      <c r="DG91" s="244"/>
      <c r="DH91" s="244"/>
      <c r="DI91" s="244"/>
      <c r="DJ91" s="244"/>
      <c r="DK91" s="244"/>
      <c r="DL91" s="244"/>
      <c r="DM91" s="244"/>
      <c r="DN91" s="244"/>
      <c r="DO91" s="244"/>
      <c r="DP91" s="244"/>
      <c r="DQ91" s="244"/>
      <c r="DR91" s="244"/>
      <c r="DS91" s="244"/>
      <c r="DT91" s="244"/>
      <c r="DU91" s="244"/>
      <c r="DV91" s="244"/>
      <c r="DW91" s="244"/>
      <c r="DX91" s="244"/>
      <c r="DY91" s="244"/>
      <c r="DZ91" s="244"/>
      <c r="EA91" s="244"/>
      <c r="EB91" s="244"/>
      <c r="EC91" s="244"/>
      <c r="ED91" s="244"/>
      <c r="EE91" s="244"/>
      <c r="EF91" s="244"/>
      <c r="EG91" s="244"/>
      <c r="EH91" s="244"/>
      <c r="EI91" s="244"/>
      <c r="EJ91" s="244"/>
      <c r="EK91" s="244"/>
      <c r="EL91" s="244"/>
      <c r="EM91" s="244"/>
      <c r="EN91" s="244"/>
      <c r="EO91" s="244"/>
      <c r="EP91" s="244"/>
      <c r="EQ91" s="244"/>
      <c r="ER91" s="244"/>
      <c r="ES91" s="244"/>
      <c r="ET91" s="244"/>
      <c r="EU91" s="244"/>
      <c r="EV91" s="244"/>
      <c r="EW91" s="244"/>
      <c r="EX91" s="244"/>
      <c r="EY91" s="244"/>
      <c r="EZ91" s="244"/>
      <c r="FA91" s="244"/>
      <c r="FB91" s="244"/>
      <c r="FC91" s="244"/>
      <c r="FD91" s="244"/>
      <c r="FE91" s="244"/>
      <c r="FF91" s="244"/>
      <c r="FG91" s="244"/>
      <c r="FH91" s="244"/>
      <c r="FI91" s="244"/>
      <c r="FJ91" s="244"/>
      <c r="FK91" s="244"/>
      <c r="FL91" s="244"/>
      <c r="FM91" s="244"/>
      <c r="FN91" s="244"/>
      <c r="FO91" s="244"/>
      <c r="FP91" s="244"/>
      <c r="FQ91" s="244"/>
      <c r="FR91" s="244"/>
      <c r="FS91" s="244"/>
      <c r="FT91" s="244"/>
      <c r="FU91" s="244"/>
      <c r="FV91" s="244"/>
      <c r="FW91" s="244"/>
      <c r="FX91" s="244"/>
      <c r="FY91" s="244"/>
      <c r="FZ91" s="244"/>
      <c r="GA91" s="244"/>
      <c r="GB91" s="244"/>
      <c r="GC91" s="244"/>
      <c r="GD91" s="244"/>
      <c r="GE91" s="244"/>
      <c r="GF91" s="244"/>
      <c r="GG91" s="244"/>
      <c r="GH91" s="244"/>
      <c r="GI91" s="244"/>
      <c r="GJ91" s="244"/>
      <c r="GK91" s="244"/>
      <c r="GL91" s="244"/>
      <c r="GM91" s="244"/>
      <c r="GN91" s="244"/>
      <c r="GO91" s="244"/>
      <c r="GP91" s="244"/>
      <c r="GQ91" s="244"/>
      <c r="GR91" s="244"/>
      <c r="GS91" s="244"/>
      <c r="GT91" s="244"/>
      <c r="GU91" s="244"/>
      <c r="GV91" s="244"/>
      <c r="GW91" s="244"/>
      <c r="GX91" s="244"/>
      <c r="GY91" s="244"/>
      <c r="GZ91" s="244"/>
      <c r="HA91" s="244"/>
      <c r="HB91" s="244"/>
      <c r="HC91" s="244"/>
      <c r="HD91" s="244"/>
      <c r="HE91" s="244"/>
      <c r="HF91" s="244"/>
      <c r="HG91" s="244"/>
      <c r="HH91" s="244"/>
      <c r="HI91" s="244"/>
      <c r="HJ91" s="244"/>
      <c r="HK91" s="244"/>
      <c r="HL91" s="244"/>
      <c r="HM91" s="244"/>
      <c r="HN91" s="244"/>
      <c r="HO91" s="244"/>
      <c r="HP91" s="244"/>
      <c r="HQ91" s="244"/>
      <c r="HR91" s="244"/>
      <c r="HS91" s="244"/>
      <c r="HT91" s="244"/>
      <c r="HU91" s="244"/>
      <c r="HV91" s="244"/>
      <c r="HW91" s="244"/>
      <c r="HX91" s="244"/>
      <c r="HY91" s="244"/>
      <c r="HZ91" s="244"/>
      <c r="IA91" s="244"/>
      <c r="IB91" s="244"/>
      <c r="IC91" s="244"/>
      <c r="ID91" s="244"/>
      <c r="IE91" s="244"/>
      <c r="IF91" s="244"/>
      <c r="IG91" s="244"/>
      <c r="IH91" s="244"/>
      <c r="II91" s="244"/>
      <c r="IJ91" s="244"/>
      <c r="IK91" s="244"/>
      <c r="IL91" s="244"/>
      <c r="IM91" s="244"/>
      <c r="IN91" s="244"/>
    </row>
    <row r="92" spans="1:248" s="659" customFormat="1" ht="33.75">
      <c r="A92" s="636" t="s">
        <v>424</v>
      </c>
      <c r="B92" s="636"/>
      <c r="C92" s="636">
        <v>2012</v>
      </c>
      <c r="D92" s="661" t="s">
        <v>846</v>
      </c>
      <c r="E92" s="641" t="s">
        <v>576</v>
      </c>
      <c r="F92" s="660" t="s">
        <v>24</v>
      </c>
      <c r="G92" s="642" t="s">
        <v>11</v>
      </c>
      <c r="H92" s="660" t="s">
        <v>431</v>
      </c>
      <c r="I92" s="641" t="s">
        <v>590</v>
      </c>
      <c r="J92" s="641" t="s">
        <v>180</v>
      </c>
      <c r="K92" s="644" t="s">
        <v>1238</v>
      </c>
      <c r="L92" s="645">
        <v>2.5000000000000001E-2</v>
      </c>
      <c r="M92" s="855">
        <v>500</v>
      </c>
      <c r="N92" s="636"/>
      <c r="O92" s="776">
        <v>0.12</v>
      </c>
      <c r="P92" s="647" t="s">
        <v>137</v>
      </c>
      <c r="Q92" s="647">
        <v>565</v>
      </c>
      <c r="R92" s="647"/>
      <c r="S92" s="773">
        <f t="shared" si="1"/>
        <v>113</v>
      </c>
      <c r="T92" s="647"/>
      <c r="U92" s="652"/>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c r="BT92" s="244"/>
      <c r="BU92" s="244"/>
      <c r="BV92" s="244"/>
      <c r="BW92" s="244"/>
      <c r="BX92" s="244"/>
      <c r="BY92" s="244"/>
      <c r="BZ92" s="244"/>
      <c r="CA92" s="244"/>
      <c r="CB92" s="244"/>
      <c r="CC92" s="244"/>
      <c r="CD92" s="244"/>
      <c r="CE92" s="244"/>
      <c r="CF92" s="244"/>
      <c r="CG92" s="244"/>
      <c r="CH92" s="244"/>
      <c r="CI92" s="244"/>
      <c r="CJ92" s="244"/>
      <c r="CK92" s="244"/>
      <c r="CL92" s="244"/>
      <c r="CM92" s="244"/>
      <c r="CN92" s="244"/>
      <c r="CO92" s="244"/>
      <c r="CP92" s="244"/>
      <c r="CQ92" s="244"/>
      <c r="CR92" s="244"/>
      <c r="CS92" s="244"/>
      <c r="CT92" s="244"/>
      <c r="CU92" s="244"/>
      <c r="CV92" s="244"/>
      <c r="CW92" s="244"/>
      <c r="CX92" s="244"/>
      <c r="CY92" s="244"/>
      <c r="CZ92" s="244"/>
      <c r="DA92" s="244"/>
      <c r="DB92" s="244"/>
      <c r="DC92" s="244"/>
      <c r="DD92" s="244"/>
      <c r="DE92" s="244"/>
      <c r="DF92" s="244"/>
      <c r="DG92" s="244"/>
      <c r="DH92" s="244"/>
      <c r="DI92" s="244"/>
      <c r="DJ92" s="244"/>
      <c r="DK92" s="244"/>
      <c r="DL92" s="244"/>
      <c r="DM92" s="244"/>
      <c r="DN92" s="244"/>
      <c r="DO92" s="244"/>
      <c r="DP92" s="244"/>
      <c r="DQ92" s="244"/>
      <c r="DR92" s="244"/>
      <c r="DS92" s="244"/>
      <c r="DT92" s="244"/>
      <c r="DU92" s="244"/>
      <c r="DV92" s="244"/>
      <c r="DW92" s="244"/>
      <c r="DX92" s="244"/>
      <c r="DY92" s="244"/>
      <c r="DZ92" s="244"/>
      <c r="EA92" s="244"/>
      <c r="EB92" s="244"/>
      <c r="EC92" s="244"/>
      <c r="ED92" s="244"/>
      <c r="EE92" s="244"/>
      <c r="EF92" s="244"/>
      <c r="EG92" s="244"/>
      <c r="EH92" s="244"/>
      <c r="EI92" s="244"/>
      <c r="EJ92" s="244"/>
      <c r="EK92" s="244"/>
      <c r="EL92" s="244"/>
      <c r="EM92" s="244"/>
      <c r="EN92" s="244"/>
      <c r="EO92" s="244"/>
      <c r="EP92" s="244"/>
      <c r="EQ92" s="244"/>
      <c r="ER92" s="244"/>
      <c r="ES92" s="244"/>
      <c r="ET92" s="244"/>
      <c r="EU92" s="244"/>
      <c r="EV92" s="244"/>
      <c r="EW92" s="244"/>
      <c r="EX92" s="244"/>
      <c r="EY92" s="244"/>
      <c r="EZ92" s="244"/>
      <c r="FA92" s="244"/>
      <c r="FB92" s="244"/>
      <c r="FC92" s="244"/>
      <c r="FD92" s="244"/>
      <c r="FE92" s="244"/>
      <c r="FF92" s="244"/>
      <c r="FG92" s="244"/>
      <c r="FH92" s="244"/>
      <c r="FI92" s="244"/>
      <c r="FJ92" s="244"/>
      <c r="FK92" s="244"/>
      <c r="FL92" s="244"/>
      <c r="FM92" s="244"/>
      <c r="FN92" s="244"/>
      <c r="FO92" s="244"/>
      <c r="FP92" s="244"/>
      <c r="FQ92" s="244"/>
      <c r="FR92" s="244"/>
      <c r="FS92" s="244"/>
      <c r="FT92" s="244"/>
      <c r="FU92" s="244"/>
      <c r="FV92" s="244"/>
      <c r="FW92" s="244"/>
      <c r="FX92" s="244"/>
      <c r="FY92" s="244"/>
      <c r="FZ92" s="244"/>
      <c r="GA92" s="244"/>
      <c r="GB92" s="244"/>
      <c r="GC92" s="244"/>
      <c r="GD92" s="244"/>
      <c r="GE92" s="244"/>
      <c r="GF92" s="244"/>
      <c r="GG92" s="244"/>
      <c r="GH92" s="244"/>
      <c r="GI92" s="244"/>
      <c r="GJ92" s="244"/>
      <c r="GK92" s="244"/>
      <c r="GL92" s="244"/>
      <c r="GM92" s="244"/>
      <c r="GN92" s="244"/>
      <c r="GO92" s="244"/>
      <c r="GP92" s="244"/>
      <c r="GQ92" s="244"/>
      <c r="GR92" s="244"/>
      <c r="GS92" s="244"/>
      <c r="GT92" s="244"/>
      <c r="GU92" s="244"/>
      <c r="GV92" s="244"/>
      <c r="GW92" s="244"/>
      <c r="GX92" s="244"/>
      <c r="GY92" s="244"/>
      <c r="GZ92" s="244"/>
      <c r="HA92" s="244"/>
      <c r="HB92" s="244"/>
      <c r="HC92" s="244"/>
      <c r="HD92" s="244"/>
      <c r="HE92" s="244"/>
      <c r="HF92" s="244"/>
      <c r="HG92" s="244"/>
      <c r="HH92" s="244"/>
      <c r="HI92" s="244"/>
      <c r="HJ92" s="244"/>
      <c r="HK92" s="244"/>
      <c r="HL92" s="244"/>
      <c r="HM92" s="244"/>
      <c r="HN92" s="244"/>
      <c r="HO92" s="244"/>
      <c r="HP92" s="244"/>
      <c r="HQ92" s="244"/>
      <c r="HR92" s="244"/>
      <c r="HS92" s="244"/>
      <c r="HT92" s="244"/>
      <c r="HU92" s="244"/>
      <c r="HV92" s="244"/>
      <c r="HW92" s="244"/>
      <c r="HX92" s="244"/>
      <c r="HY92" s="244"/>
      <c r="HZ92" s="244"/>
      <c r="IA92" s="244"/>
      <c r="IB92" s="244"/>
      <c r="IC92" s="244"/>
      <c r="ID92" s="244"/>
      <c r="IE92" s="244"/>
      <c r="IF92" s="244"/>
      <c r="IG92" s="244"/>
      <c r="IH92" s="244"/>
      <c r="II92" s="244"/>
      <c r="IJ92" s="244"/>
      <c r="IK92" s="244"/>
      <c r="IL92" s="244"/>
      <c r="IM92" s="244"/>
      <c r="IN92" s="244"/>
    </row>
    <row r="93" spans="1:248" s="659" customFormat="1" ht="33.75">
      <c r="A93" s="636" t="s">
        <v>424</v>
      </c>
      <c r="B93" s="636"/>
      <c r="C93" s="636">
        <v>2012</v>
      </c>
      <c r="D93" s="641" t="s">
        <v>724</v>
      </c>
      <c r="E93" s="641" t="s">
        <v>576</v>
      </c>
      <c r="F93" s="660" t="s">
        <v>24</v>
      </c>
      <c r="G93" s="642" t="s">
        <v>11</v>
      </c>
      <c r="H93" s="660" t="s">
        <v>477</v>
      </c>
      <c r="I93" s="641" t="s">
        <v>1253</v>
      </c>
      <c r="J93" s="641" t="s">
        <v>1234</v>
      </c>
      <c r="K93" s="644" t="s">
        <v>1238</v>
      </c>
      <c r="L93" s="645">
        <v>2.5000000000000001E-2</v>
      </c>
      <c r="M93" s="855">
        <v>200</v>
      </c>
      <c r="N93" s="636"/>
      <c r="O93" s="776">
        <v>0.03</v>
      </c>
      <c r="P93" s="647" t="s">
        <v>137</v>
      </c>
      <c r="Q93" s="647">
        <v>189</v>
      </c>
      <c r="R93" s="647"/>
      <c r="S93" s="773">
        <f t="shared" si="1"/>
        <v>94.5</v>
      </c>
      <c r="T93" s="647"/>
      <c r="U93" s="650" t="str">
        <f>IF(ISBLANK(T93),"",T93/P93)</f>
        <v/>
      </c>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c r="BV93" s="244"/>
      <c r="BW93" s="244"/>
      <c r="BX93" s="244"/>
      <c r="BY93" s="244"/>
      <c r="BZ93" s="244"/>
      <c r="CA93" s="244"/>
      <c r="CB93" s="244"/>
      <c r="CC93" s="244"/>
      <c r="CD93" s="244"/>
      <c r="CE93" s="244"/>
      <c r="CF93" s="244"/>
      <c r="CG93" s="244"/>
      <c r="CH93" s="244"/>
      <c r="CI93" s="244"/>
      <c r="CJ93" s="244"/>
      <c r="CK93" s="244"/>
      <c r="CL93" s="244"/>
      <c r="CM93" s="244"/>
      <c r="CN93" s="244"/>
      <c r="CO93" s="244"/>
      <c r="CP93" s="244"/>
      <c r="CQ93" s="244"/>
      <c r="CR93" s="244"/>
      <c r="CS93" s="244"/>
      <c r="CT93" s="244"/>
      <c r="CU93" s="244"/>
      <c r="CV93" s="244"/>
      <c r="CW93" s="244"/>
      <c r="CX93" s="244"/>
      <c r="CY93" s="244"/>
      <c r="CZ93" s="244"/>
      <c r="DA93" s="244"/>
      <c r="DB93" s="244"/>
      <c r="DC93" s="244"/>
      <c r="DD93" s="244"/>
      <c r="DE93" s="244"/>
      <c r="DF93" s="244"/>
      <c r="DG93" s="244"/>
      <c r="DH93" s="244"/>
      <c r="DI93" s="244"/>
      <c r="DJ93" s="244"/>
      <c r="DK93" s="244"/>
      <c r="DL93" s="244"/>
      <c r="DM93" s="244"/>
      <c r="DN93" s="244"/>
      <c r="DO93" s="244"/>
      <c r="DP93" s="244"/>
      <c r="DQ93" s="244"/>
      <c r="DR93" s="244"/>
      <c r="DS93" s="244"/>
      <c r="DT93" s="244"/>
      <c r="DU93" s="244"/>
      <c r="DV93" s="244"/>
      <c r="DW93" s="244"/>
      <c r="DX93" s="244"/>
      <c r="DY93" s="244"/>
      <c r="DZ93" s="244"/>
      <c r="EA93" s="244"/>
      <c r="EB93" s="244"/>
      <c r="EC93" s="244"/>
      <c r="ED93" s="244"/>
      <c r="EE93" s="244"/>
      <c r="EF93" s="244"/>
      <c r="EG93" s="244"/>
      <c r="EH93" s="244"/>
      <c r="EI93" s="244"/>
      <c r="EJ93" s="244"/>
      <c r="EK93" s="244"/>
      <c r="EL93" s="244"/>
      <c r="EM93" s="244"/>
      <c r="EN93" s="244"/>
      <c r="EO93" s="244"/>
      <c r="EP93" s="244"/>
      <c r="EQ93" s="244"/>
      <c r="ER93" s="244"/>
      <c r="ES93" s="244"/>
      <c r="ET93" s="244"/>
      <c r="EU93" s="244"/>
      <c r="EV93" s="244"/>
      <c r="EW93" s="244"/>
      <c r="EX93" s="244"/>
      <c r="EY93" s="244"/>
      <c r="EZ93" s="244"/>
      <c r="FA93" s="244"/>
      <c r="FB93" s="244"/>
      <c r="FC93" s="244"/>
      <c r="FD93" s="244"/>
      <c r="FE93" s="244"/>
      <c r="FF93" s="244"/>
      <c r="FG93" s="244"/>
      <c r="FH93" s="244"/>
      <c r="FI93" s="244"/>
      <c r="FJ93" s="244"/>
      <c r="FK93" s="244"/>
      <c r="FL93" s="244"/>
      <c r="FM93" s="244"/>
      <c r="FN93" s="244"/>
      <c r="FO93" s="244"/>
      <c r="FP93" s="244"/>
      <c r="FQ93" s="244"/>
      <c r="FR93" s="244"/>
      <c r="FS93" s="244"/>
      <c r="FT93" s="244"/>
      <c r="FU93" s="244"/>
      <c r="FV93" s="244"/>
      <c r="FW93" s="244"/>
      <c r="FX93" s="244"/>
      <c r="FY93" s="244"/>
      <c r="FZ93" s="244"/>
      <c r="GA93" s="244"/>
      <c r="GB93" s="244"/>
      <c r="GC93" s="244"/>
      <c r="GD93" s="244"/>
      <c r="GE93" s="244"/>
      <c r="GF93" s="244"/>
      <c r="GG93" s="244"/>
      <c r="GH93" s="244"/>
      <c r="GI93" s="244"/>
      <c r="GJ93" s="244"/>
      <c r="GK93" s="244"/>
      <c r="GL93" s="244"/>
      <c r="GM93" s="244"/>
      <c r="GN93" s="244"/>
      <c r="GO93" s="244"/>
      <c r="GP93" s="244"/>
      <c r="GQ93" s="244"/>
      <c r="GR93" s="244"/>
      <c r="GS93" s="244"/>
      <c r="GT93" s="244"/>
      <c r="GU93" s="244"/>
      <c r="GV93" s="244"/>
      <c r="GW93" s="244"/>
      <c r="GX93" s="244"/>
      <c r="GY93" s="244"/>
      <c r="GZ93" s="244"/>
      <c r="HA93" s="244"/>
      <c r="HB93" s="244"/>
      <c r="HC93" s="244"/>
      <c r="HD93" s="244"/>
      <c r="HE93" s="244"/>
      <c r="HF93" s="244"/>
      <c r="HG93" s="244"/>
      <c r="HH93" s="244"/>
      <c r="HI93" s="244"/>
      <c r="HJ93" s="244"/>
      <c r="HK93" s="244"/>
      <c r="HL93" s="244"/>
      <c r="HM93" s="244"/>
      <c r="HN93" s="244"/>
      <c r="HO93" s="244"/>
      <c r="HP93" s="244"/>
      <c r="HQ93" s="244"/>
      <c r="HR93" s="244"/>
      <c r="HS93" s="244"/>
      <c r="HT93" s="244"/>
      <c r="HU93" s="244"/>
      <c r="HV93" s="244"/>
      <c r="HW93" s="244"/>
      <c r="HX93" s="244"/>
      <c r="HY93" s="244"/>
      <c r="HZ93" s="244"/>
      <c r="IA93" s="244"/>
      <c r="IB93" s="244"/>
      <c r="IC93" s="244"/>
      <c r="ID93" s="244"/>
      <c r="IE93" s="244"/>
      <c r="IF93" s="244"/>
      <c r="IG93" s="244"/>
      <c r="IH93" s="244"/>
      <c r="II93" s="244"/>
      <c r="IJ93" s="244"/>
      <c r="IK93" s="244"/>
      <c r="IL93" s="244"/>
      <c r="IM93" s="244"/>
      <c r="IN93" s="244"/>
    </row>
    <row r="94" spans="1:248" s="659" customFormat="1">
      <c r="A94" s="636" t="s">
        <v>424</v>
      </c>
      <c r="B94" s="636"/>
      <c r="C94" s="636">
        <v>2012</v>
      </c>
      <c r="D94" s="641" t="s">
        <v>849</v>
      </c>
      <c r="E94" s="641" t="s">
        <v>825</v>
      </c>
      <c r="F94" s="660" t="s">
        <v>24</v>
      </c>
      <c r="G94" s="642" t="s">
        <v>11</v>
      </c>
      <c r="H94" s="660" t="s">
        <v>477</v>
      </c>
      <c r="I94" s="641" t="s">
        <v>1254</v>
      </c>
      <c r="J94" s="641" t="s">
        <v>182</v>
      </c>
      <c r="K94" s="644" t="s">
        <v>1237</v>
      </c>
      <c r="L94" s="645">
        <v>2.5000000000000001E-2</v>
      </c>
      <c r="M94" s="855">
        <v>0</v>
      </c>
      <c r="N94" s="636"/>
      <c r="O94" s="646" t="s">
        <v>228</v>
      </c>
      <c r="P94" s="647" t="s">
        <v>137</v>
      </c>
      <c r="Q94" s="647">
        <v>14</v>
      </c>
      <c r="R94" s="647"/>
      <c r="S94" s="773"/>
      <c r="T94" s="647"/>
      <c r="U94" s="633"/>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4"/>
      <c r="BX94" s="244"/>
      <c r="BY94" s="244"/>
      <c r="BZ94" s="244"/>
      <c r="CA94" s="244"/>
      <c r="CB94" s="244"/>
      <c r="CC94" s="244"/>
      <c r="CD94" s="244"/>
      <c r="CE94" s="244"/>
      <c r="CF94" s="244"/>
      <c r="CG94" s="244"/>
      <c r="CH94" s="244"/>
      <c r="CI94" s="244"/>
      <c r="CJ94" s="244"/>
      <c r="CK94" s="244"/>
      <c r="CL94" s="244"/>
      <c r="CM94" s="244"/>
      <c r="CN94" s="244"/>
      <c r="CO94" s="244"/>
      <c r="CP94" s="244"/>
      <c r="CQ94" s="244"/>
      <c r="CR94" s="244"/>
      <c r="CS94" s="244"/>
      <c r="CT94" s="244"/>
      <c r="CU94" s="244"/>
      <c r="CV94" s="244"/>
      <c r="CW94" s="244"/>
      <c r="CX94" s="244"/>
      <c r="CY94" s="244"/>
      <c r="CZ94" s="244"/>
      <c r="DA94" s="244"/>
      <c r="DB94" s="244"/>
      <c r="DC94" s="244"/>
      <c r="DD94" s="244"/>
      <c r="DE94" s="244"/>
      <c r="DF94" s="244"/>
      <c r="DG94" s="244"/>
      <c r="DH94" s="244"/>
      <c r="DI94" s="244"/>
      <c r="DJ94" s="244"/>
      <c r="DK94" s="244"/>
      <c r="DL94" s="244"/>
      <c r="DM94" s="244"/>
      <c r="DN94" s="244"/>
      <c r="DO94" s="244"/>
      <c r="DP94" s="244"/>
      <c r="DQ94" s="244"/>
      <c r="DR94" s="244"/>
      <c r="DS94" s="244"/>
      <c r="DT94" s="244"/>
      <c r="DU94" s="244"/>
      <c r="DV94" s="244"/>
      <c r="DW94" s="244"/>
      <c r="DX94" s="244"/>
      <c r="DY94" s="244"/>
      <c r="DZ94" s="244"/>
      <c r="EA94" s="244"/>
      <c r="EB94" s="244"/>
      <c r="EC94" s="244"/>
      <c r="ED94" s="244"/>
      <c r="EE94" s="244"/>
      <c r="EF94" s="244"/>
      <c r="EG94" s="244"/>
      <c r="EH94" s="244"/>
      <c r="EI94" s="244"/>
      <c r="EJ94" s="244"/>
      <c r="EK94" s="244"/>
      <c r="EL94" s="244"/>
      <c r="EM94" s="244"/>
      <c r="EN94" s="244"/>
      <c r="EO94" s="244"/>
      <c r="EP94" s="244"/>
      <c r="EQ94" s="244"/>
      <c r="ER94" s="244"/>
      <c r="ES94" s="244"/>
      <c r="ET94" s="244"/>
      <c r="EU94" s="244"/>
      <c r="EV94" s="244"/>
      <c r="EW94" s="244"/>
      <c r="EX94" s="244"/>
      <c r="EY94" s="244"/>
      <c r="EZ94" s="244"/>
      <c r="FA94" s="244"/>
      <c r="FB94" s="244"/>
      <c r="FC94" s="244"/>
      <c r="FD94" s="244"/>
      <c r="FE94" s="244"/>
      <c r="FF94" s="244"/>
      <c r="FG94" s="244"/>
      <c r="FH94" s="244"/>
      <c r="FI94" s="244"/>
      <c r="FJ94" s="244"/>
      <c r="FK94" s="244"/>
      <c r="FL94" s="244"/>
      <c r="FM94" s="244"/>
      <c r="FN94" s="244"/>
      <c r="FO94" s="244"/>
      <c r="FP94" s="244"/>
      <c r="FQ94" s="244"/>
      <c r="FR94" s="244"/>
      <c r="FS94" s="244"/>
      <c r="FT94" s="244"/>
      <c r="FU94" s="244"/>
      <c r="FV94" s="244"/>
      <c r="FW94" s="244"/>
      <c r="FX94" s="244"/>
      <c r="FY94" s="244"/>
      <c r="FZ94" s="244"/>
      <c r="GA94" s="244"/>
      <c r="GB94" s="244"/>
      <c r="GC94" s="244"/>
      <c r="GD94" s="244"/>
      <c r="GE94" s="244"/>
      <c r="GF94" s="244"/>
      <c r="GG94" s="244"/>
      <c r="GH94" s="244"/>
      <c r="GI94" s="244"/>
      <c r="GJ94" s="244"/>
      <c r="GK94" s="244"/>
      <c r="GL94" s="244"/>
      <c r="GM94" s="244"/>
      <c r="GN94" s="244"/>
      <c r="GO94" s="244"/>
      <c r="GP94" s="244"/>
      <c r="GQ94" s="244"/>
      <c r="GR94" s="244"/>
      <c r="GS94" s="244"/>
      <c r="GT94" s="244"/>
      <c r="GU94" s="244"/>
      <c r="GV94" s="244"/>
      <c r="GW94" s="244"/>
      <c r="GX94" s="244"/>
      <c r="GY94" s="244"/>
      <c r="GZ94" s="244"/>
      <c r="HA94" s="244"/>
      <c r="HB94" s="244"/>
      <c r="HC94" s="244"/>
      <c r="HD94" s="244"/>
      <c r="HE94" s="244"/>
      <c r="HF94" s="244"/>
      <c r="HG94" s="244"/>
      <c r="HH94" s="244"/>
      <c r="HI94" s="244"/>
      <c r="HJ94" s="244"/>
      <c r="HK94" s="244"/>
      <c r="HL94" s="244"/>
      <c r="HM94" s="244"/>
      <c r="HN94" s="244"/>
      <c r="HO94" s="244"/>
      <c r="HP94" s="244"/>
      <c r="HQ94" s="244"/>
      <c r="HR94" s="244"/>
      <c r="HS94" s="244"/>
      <c r="HT94" s="244"/>
      <c r="HU94" s="244"/>
      <c r="HV94" s="244"/>
      <c r="HW94" s="244"/>
      <c r="HX94" s="244"/>
      <c r="HY94" s="244"/>
      <c r="HZ94" s="244"/>
      <c r="IA94" s="244"/>
      <c r="IB94" s="244"/>
      <c r="IC94" s="244"/>
      <c r="ID94" s="244"/>
      <c r="IE94" s="244"/>
      <c r="IF94" s="244"/>
      <c r="IG94" s="244"/>
      <c r="IH94" s="244"/>
      <c r="II94" s="244"/>
      <c r="IJ94" s="244"/>
      <c r="IK94" s="244"/>
      <c r="IL94" s="244"/>
      <c r="IM94" s="244"/>
      <c r="IN94" s="244"/>
    </row>
    <row r="95" spans="1:248" s="659" customFormat="1">
      <c r="A95" s="636" t="s">
        <v>424</v>
      </c>
      <c r="B95" s="636"/>
      <c r="C95" s="636">
        <v>2012</v>
      </c>
      <c r="D95" s="641" t="s">
        <v>849</v>
      </c>
      <c r="E95" s="641" t="s">
        <v>825</v>
      </c>
      <c r="F95" s="660" t="s">
        <v>24</v>
      </c>
      <c r="G95" s="642" t="s">
        <v>11</v>
      </c>
      <c r="H95" s="660" t="s">
        <v>477</v>
      </c>
      <c r="I95" s="641" t="s">
        <v>1254</v>
      </c>
      <c r="J95" s="641" t="s">
        <v>181</v>
      </c>
      <c r="K95" s="644" t="s">
        <v>1237</v>
      </c>
      <c r="L95" s="645">
        <v>2.5000000000000001E-2</v>
      </c>
      <c r="M95" s="855">
        <v>0</v>
      </c>
      <c r="N95" s="636"/>
      <c r="O95" s="646" t="s">
        <v>228</v>
      </c>
      <c r="P95" s="647" t="s">
        <v>137</v>
      </c>
      <c r="Q95" s="647">
        <v>13</v>
      </c>
      <c r="R95" s="647"/>
      <c r="S95" s="773"/>
      <c r="T95" s="647"/>
      <c r="U95" s="633"/>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c r="BO95" s="244"/>
      <c r="BP95" s="244"/>
      <c r="BQ95" s="244"/>
      <c r="BR95" s="244"/>
      <c r="BS95" s="244"/>
      <c r="BT95" s="244"/>
      <c r="BU95" s="244"/>
      <c r="BV95" s="244"/>
      <c r="BW95" s="244"/>
      <c r="BX95" s="244"/>
      <c r="BY95" s="244"/>
      <c r="BZ95" s="244"/>
      <c r="CA95" s="244"/>
      <c r="CB95" s="244"/>
      <c r="CC95" s="244"/>
      <c r="CD95" s="244"/>
      <c r="CE95" s="244"/>
      <c r="CF95" s="244"/>
      <c r="CG95" s="244"/>
      <c r="CH95" s="244"/>
      <c r="CI95" s="244"/>
      <c r="CJ95" s="244"/>
      <c r="CK95" s="244"/>
      <c r="CL95" s="244"/>
      <c r="CM95" s="244"/>
      <c r="CN95" s="244"/>
      <c r="CO95" s="244"/>
      <c r="CP95" s="244"/>
      <c r="CQ95" s="244"/>
      <c r="CR95" s="244"/>
      <c r="CS95" s="244"/>
      <c r="CT95" s="244"/>
      <c r="CU95" s="244"/>
      <c r="CV95" s="244"/>
      <c r="CW95" s="244"/>
      <c r="CX95" s="244"/>
      <c r="CY95" s="244"/>
      <c r="CZ95" s="244"/>
      <c r="DA95" s="244"/>
      <c r="DB95" s="244"/>
      <c r="DC95" s="244"/>
      <c r="DD95" s="244"/>
      <c r="DE95" s="244"/>
      <c r="DF95" s="244"/>
      <c r="DG95" s="244"/>
      <c r="DH95" s="244"/>
      <c r="DI95" s="244"/>
      <c r="DJ95" s="244"/>
      <c r="DK95" s="244"/>
      <c r="DL95" s="244"/>
      <c r="DM95" s="244"/>
      <c r="DN95" s="244"/>
      <c r="DO95" s="244"/>
      <c r="DP95" s="244"/>
      <c r="DQ95" s="244"/>
      <c r="DR95" s="244"/>
      <c r="DS95" s="244"/>
      <c r="DT95" s="244"/>
      <c r="DU95" s="244"/>
      <c r="DV95" s="244"/>
      <c r="DW95" s="244"/>
      <c r="DX95" s="244"/>
      <c r="DY95" s="244"/>
      <c r="DZ95" s="244"/>
      <c r="EA95" s="244"/>
      <c r="EB95" s="244"/>
      <c r="EC95" s="244"/>
      <c r="ED95" s="244"/>
      <c r="EE95" s="244"/>
      <c r="EF95" s="244"/>
      <c r="EG95" s="244"/>
      <c r="EH95" s="244"/>
      <c r="EI95" s="244"/>
      <c r="EJ95" s="244"/>
      <c r="EK95" s="244"/>
      <c r="EL95" s="244"/>
      <c r="EM95" s="244"/>
      <c r="EN95" s="244"/>
      <c r="EO95" s="244"/>
      <c r="EP95" s="244"/>
      <c r="EQ95" s="244"/>
      <c r="ER95" s="244"/>
      <c r="ES95" s="244"/>
      <c r="ET95" s="244"/>
      <c r="EU95" s="244"/>
      <c r="EV95" s="244"/>
      <c r="EW95" s="244"/>
      <c r="EX95" s="244"/>
      <c r="EY95" s="244"/>
      <c r="EZ95" s="244"/>
      <c r="FA95" s="244"/>
      <c r="FB95" s="244"/>
      <c r="FC95" s="244"/>
      <c r="FD95" s="244"/>
      <c r="FE95" s="244"/>
      <c r="FF95" s="244"/>
      <c r="FG95" s="244"/>
      <c r="FH95" s="244"/>
      <c r="FI95" s="244"/>
      <c r="FJ95" s="244"/>
      <c r="FK95" s="244"/>
      <c r="FL95" s="244"/>
      <c r="FM95" s="244"/>
      <c r="FN95" s="244"/>
      <c r="FO95" s="244"/>
      <c r="FP95" s="244"/>
      <c r="FQ95" s="244"/>
      <c r="FR95" s="244"/>
      <c r="FS95" s="244"/>
      <c r="FT95" s="244"/>
      <c r="FU95" s="244"/>
      <c r="FV95" s="244"/>
      <c r="FW95" s="244"/>
      <c r="FX95" s="244"/>
      <c r="FY95" s="244"/>
      <c r="FZ95" s="244"/>
      <c r="GA95" s="244"/>
      <c r="GB95" s="244"/>
      <c r="GC95" s="244"/>
      <c r="GD95" s="244"/>
      <c r="GE95" s="244"/>
      <c r="GF95" s="244"/>
      <c r="GG95" s="244"/>
      <c r="GH95" s="244"/>
      <c r="GI95" s="244"/>
      <c r="GJ95" s="244"/>
      <c r="GK95" s="244"/>
      <c r="GL95" s="244"/>
      <c r="GM95" s="244"/>
      <c r="GN95" s="244"/>
      <c r="GO95" s="244"/>
      <c r="GP95" s="244"/>
      <c r="GQ95" s="244"/>
      <c r="GR95" s="244"/>
      <c r="GS95" s="244"/>
      <c r="GT95" s="244"/>
      <c r="GU95" s="244"/>
      <c r="GV95" s="244"/>
      <c r="GW95" s="244"/>
      <c r="GX95" s="244"/>
      <c r="GY95" s="244"/>
      <c r="GZ95" s="244"/>
      <c r="HA95" s="244"/>
      <c r="HB95" s="244"/>
      <c r="HC95" s="244"/>
      <c r="HD95" s="244"/>
      <c r="HE95" s="244"/>
      <c r="HF95" s="244"/>
      <c r="HG95" s="244"/>
      <c r="HH95" s="244"/>
      <c r="HI95" s="244"/>
      <c r="HJ95" s="244"/>
      <c r="HK95" s="244"/>
      <c r="HL95" s="244"/>
      <c r="HM95" s="244"/>
      <c r="HN95" s="244"/>
      <c r="HO95" s="244"/>
      <c r="HP95" s="244"/>
      <c r="HQ95" s="244"/>
      <c r="HR95" s="244"/>
      <c r="HS95" s="244"/>
      <c r="HT95" s="244"/>
      <c r="HU95" s="244"/>
      <c r="HV95" s="244"/>
      <c r="HW95" s="244"/>
      <c r="HX95" s="244"/>
      <c r="HY95" s="244"/>
      <c r="HZ95" s="244"/>
      <c r="IA95" s="244"/>
      <c r="IB95" s="244"/>
      <c r="IC95" s="244"/>
      <c r="ID95" s="244"/>
      <c r="IE95" s="244"/>
      <c r="IF95" s="244"/>
      <c r="IG95" s="244"/>
      <c r="IH95" s="244"/>
      <c r="II95" s="244"/>
      <c r="IJ95" s="244"/>
      <c r="IK95" s="244"/>
      <c r="IL95" s="244"/>
      <c r="IM95" s="244"/>
      <c r="IN95" s="244"/>
    </row>
    <row r="96" spans="1:248" s="659" customFormat="1" ht="33.75">
      <c r="A96" s="636" t="s">
        <v>424</v>
      </c>
      <c r="B96" s="636"/>
      <c r="C96" s="636">
        <v>2012</v>
      </c>
      <c r="D96" s="641" t="s">
        <v>724</v>
      </c>
      <c r="E96" s="641" t="s">
        <v>576</v>
      </c>
      <c r="F96" s="660" t="s">
        <v>24</v>
      </c>
      <c r="G96" s="642" t="s">
        <v>11</v>
      </c>
      <c r="H96" s="660" t="s">
        <v>477</v>
      </c>
      <c r="I96" s="641" t="s">
        <v>1253</v>
      </c>
      <c r="J96" s="641" t="s">
        <v>180</v>
      </c>
      <c r="K96" s="644" t="s">
        <v>1238</v>
      </c>
      <c r="L96" s="645">
        <v>2.5000000000000001E-2</v>
      </c>
      <c r="M96" s="855">
        <v>200</v>
      </c>
      <c r="N96" s="636"/>
      <c r="O96" s="776">
        <v>7.0000000000000007E-2</v>
      </c>
      <c r="P96" s="647" t="s">
        <v>137</v>
      </c>
      <c r="Q96" s="647">
        <v>189</v>
      </c>
      <c r="R96" s="647"/>
      <c r="S96" s="773">
        <f t="shared" si="1"/>
        <v>94.5</v>
      </c>
      <c r="T96" s="647"/>
      <c r="U96" s="652"/>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4"/>
      <c r="BX96" s="244"/>
      <c r="BY96" s="244"/>
      <c r="BZ96" s="244"/>
      <c r="CA96" s="244"/>
      <c r="CB96" s="244"/>
      <c r="CC96" s="244"/>
      <c r="CD96" s="244"/>
      <c r="CE96" s="244"/>
      <c r="CF96" s="244"/>
      <c r="CG96" s="244"/>
      <c r="CH96" s="244"/>
      <c r="CI96" s="244"/>
      <c r="CJ96" s="244"/>
      <c r="CK96" s="244"/>
      <c r="CL96" s="244"/>
      <c r="CM96" s="244"/>
      <c r="CN96" s="244"/>
      <c r="CO96" s="244"/>
      <c r="CP96" s="244"/>
      <c r="CQ96" s="244"/>
      <c r="CR96" s="244"/>
      <c r="CS96" s="244"/>
      <c r="CT96" s="244"/>
      <c r="CU96" s="244"/>
      <c r="CV96" s="244"/>
      <c r="CW96" s="244"/>
      <c r="CX96" s="244"/>
      <c r="CY96" s="244"/>
      <c r="CZ96" s="244"/>
      <c r="DA96" s="244"/>
      <c r="DB96" s="244"/>
      <c r="DC96" s="244"/>
      <c r="DD96" s="244"/>
      <c r="DE96" s="244"/>
      <c r="DF96" s="244"/>
      <c r="DG96" s="244"/>
      <c r="DH96" s="244"/>
      <c r="DI96" s="244"/>
      <c r="DJ96" s="244"/>
      <c r="DK96" s="244"/>
      <c r="DL96" s="244"/>
      <c r="DM96" s="244"/>
      <c r="DN96" s="244"/>
      <c r="DO96" s="244"/>
      <c r="DP96" s="244"/>
      <c r="DQ96" s="244"/>
      <c r="DR96" s="244"/>
      <c r="DS96" s="244"/>
      <c r="DT96" s="244"/>
      <c r="DU96" s="244"/>
      <c r="DV96" s="244"/>
      <c r="DW96" s="244"/>
      <c r="DX96" s="244"/>
      <c r="DY96" s="244"/>
      <c r="DZ96" s="244"/>
      <c r="EA96" s="244"/>
      <c r="EB96" s="244"/>
      <c r="EC96" s="244"/>
      <c r="ED96" s="244"/>
      <c r="EE96" s="244"/>
      <c r="EF96" s="244"/>
      <c r="EG96" s="244"/>
      <c r="EH96" s="244"/>
      <c r="EI96" s="244"/>
      <c r="EJ96" s="244"/>
      <c r="EK96" s="244"/>
      <c r="EL96" s="244"/>
      <c r="EM96" s="244"/>
      <c r="EN96" s="244"/>
      <c r="EO96" s="244"/>
      <c r="EP96" s="244"/>
      <c r="EQ96" s="244"/>
      <c r="ER96" s="244"/>
      <c r="ES96" s="244"/>
      <c r="ET96" s="244"/>
      <c r="EU96" s="244"/>
      <c r="EV96" s="244"/>
      <c r="EW96" s="244"/>
      <c r="EX96" s="244"/>
      <c r="EY96" s="244"/>
      <c r="EZ96" s="244"/>
      <c r="FA96" s="244"/>
      <c r="FB96" s="244"/>
      <c r="FC96" s="244"/>
      <c r="FD96" s="244"/>
      <c r="FE96" s="244"/>
      <c r="FF96" s="244"/>
      <c r="FG96" s="244"/>
      <c r="FH96" s="244"/>
      <c r="FI96" s="244"/>
      <c r="FJ96" s="244"/>
      <c r="FK96" s="244"/>
      <c r="FL96" s="244"/>
      <c r="FM96" s="244"/>
      <c r="FN96" s="244"/>
      <c r="FO96" s="244"/>
      <c r="FP96" s="244"/>
      <c r="FQ96" s="244"/>
      <c r="FR96" s="244"/>
      <c r="FS96" s="244"/>
      <c r="FT96" s="244"/>
      <c r="FU96" s="244"/>
      <c r="FV96" s="244"/>
      <c r="FW96" s="244"/>
      <c r="FX96" s="244"/>
      <c r="FY96" s="244"/>
      <c r="FZ96" s="244"/>
      <c r="GA96" s="244"/>
      <c r="GB96" s="244"/>
      <c r="GC96" s="244"/>
      <c r="GD96" s="244"/>
      <c r="GE96" s="244"/>
      <c r="GF96" s="244"/>
      <c r="GG96" s="244"/>
      <c r="GH96" s="244"/>
      <c r="GI96" s="244"/>
      <c r="GJ96" s="244"/>
      <c r="GK96" s="244"/>
      <c r="GL96" s="244"/>
      <c r="GM96" s="244"/>
      <c r="GN96" s="244"/>
      <c r="GO96" s="244"/>
      <c r="GP96" s="244"/>
      <c r="GQ96" s="244"/>
      <c r="GR96" s="244"/>
      <c r="GS96" s="244"/>
      <c r="GT96" s="244"/>
      <c r="GU96" s="244"/>
      <c r="GV96" s="244"/>
      <c r="GW96" s="244"/>
      <c r="GX96" s="244"/>
      <c r="GY96" s="244"/>
      <c r="GZ96" s="244"/>
      <c r="HA96" s="244"/>
      <c r="HB96" s="244"/>
      <c r="HC96" s="244"/>
      <c r="HD96" s="244"/>
      <c r="HE96" s="244"/>
      <c r="HF96" s="244"/>
      <c r="HG96" s="244"/>
      <c r="HH96" s="244"/>
      <c r="HI96" s="244"/>
      <c r="HJ96" s="244"/>
      <c r="HK96" s="244"/>
      <c r="HL96" s="244"/>
      <c r="HM96" s="244"/>
      <c r="HN96" s="244"/>
      <c r="HO96" s="244"/>
      <c r="HP96" s="244"/>
      <c r="HQ96" s="244"/>
      <c r="HR96" s="244"/>
      <c r="HS96" s="244"/>
      <c r="HT96" s="244"/>
      <c r="HU96" s="244"/>
      <c r="HV96" s="244"/>
      <c r="HW96" s="244"/>
      <c r="HX96" s="244"/>
      <c r="HY96" s="244"/>
      <c r="HZ96" s="244"/>
      <c r="IA96" s="244"/>
      <c r="IB96" s="244"/>
      <c r="IC96" s="244"/>
      <c r="ID96" s="244"/>
      <c r="IE96" s="244"/>
      <c r="IF96" s="244"/>
      <c r="IG96" s="244"/>
      <c r="IH96" s="244"/>
      <c r="II96" s="244"/>
      <c r="IJ96" s="244"/>
      <c r="IK96" s="244"/>
      <c r="IL96" s="244"/>
      <c r="IM96" s="244"/>
      <c r="IN96" s="244"/>
    </row>
    <row r="97" spans="1:248" s="659" customFormat="1">
      <c r="A97" s="636" t="s">
        <v>424</v>
      </c>
      <c r="B97" s="636"/>
      <c r="C97" s="636">
        <v>2012</v>
      </c>
      <c r="D97" s="641" t="s">
        <v>849</v>
      </c>
      <c r="E97" s="641" t="s">
        <v>825</v>
      </c>
      <c r="F97" s="660" t="s">
        <v>24</v>
      </c>
      <c r="G97" s="642" t="s">
        <v>11</v>
      </c>
      <c r="H97" s="660" t="s">
        <v>477</v>
      </c>
      <c r="I97" s="641" t="s">
        <v>1254</v>
      </c>
      <c r="J97" s="641" t="s">
        <v>1234</v>
      </c>
      <c r="K97" s="644" t="s">
        <v>1255</v>
      </c>
      <c r="L97" s="645">
        <v>2.5000000000000001E-2</v>
      </c>
      <c r="M97" s="855">
        <v>100</v>
      </c>
      <c r="N97" s="636"/>
      <c r="O97" s="776">
        <v>0.33</v>
      </c>
      <c r="P97" s="647" t="s">
        <v>137</v>
      </c>
      <c r="Q97" s="647">
        <v>227</v>
      </c>
      <c r="R97" s="647"/>
      <c r="S97" s="773">
        <f t="shared" si="1"/>
        <v>227</v>
      </c>
      <c r="T97" s="647"/>
      <c r="U97" s="652"/>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c r="BT97" s="244"/>
      <c r="BU97" s="244"/>
      <c r="BV97" s="244"/>
      <c r="BW97" s="244"/>
      <c r="BX97" s="244"/>
      <c r="BY97" s="244"/>
      <c r="BZ97" s="244"/>
      <c r="CA97" s="244"/>
      <c r="CB97" s="244"/>
      <c r="CC97" s="244"/>
      <c r="CD97" s="244"/>
      <c r="CE97" s="244"/>
      <c r="CF97" s="244"/>
      <c r="CG97" s="244"/>
      <c r="CH97" s="244"/>
      <c r="CI97" s="244"/>
      <c r="CJ97" s="244"/>
      <c r="CK97" s="244"/>
      <c r="CL97" s="244"/>
      <c r="CM97" s="244"/>
      <c r="CN97" s="244"/>
      <c r="CO97" s="244"/>
      <c r="CP97" s="244"/>
      <c r="CQ97" s="244"/>
      <c r="CR97" s="244"/>
      <c r="CS97" s="244"/>
      <c r="CT97" s="244"/>
      <c r="CU97" s="244"/>
      <c r="CV97" s="244"/>
      <c r="CW97" s="244"/>
      <c r="CX97" s="244"/>
      <c r="CY97" s="244"/>
      <c r="CZ97" s="244"/>
      <c r="DA97" s="244"/>
      <c r="DB97" s="244"/>
      <c r="DC97" s="244"/>
      <c r="DD97" s="244"/>
      <c r="DE97" s="244"/>
      <c r="DF97" s="244"/>
      <c r="DG97" s="244"/>
      <c r="DH97" s="244"/>
      <c r="DI97" s="244"/>
      <c r="DJ97" s="244"/>
      <c r="DK97" s="244"/>
      <c r="DL97" s="244"/>
      <c r="DM97" s="244"/>
      <c r="DN97" s="244"/>
      <c r="DO97" s="244"/>
      <c r="DP97" s="244"/>
      <c r="DQ97" s="244"/>
      <c r="DR97" s="244"/>
      <c r="DS97" s="244"/>
      <c r="DT97" s="244"/>
      <c r="DU97" s="244"/>
      <c r="DV97" s="244"/>
      <c r="DW97" s="244"/>
      <c r="DX97" s="244"/>
      <c r="DY97" s="244"/>
      <c r="DZ97" s="244"/>
      <c r="EA97" s="244"/>
      <c r="EB97" s="244"/>
      <c r="EC97" s="244"/>
      <c r="ED97" s="244"/>
      <c r="EE97" s="244"/>
      <c r="EF97" s="244"/>
      <c r="EG97" s="244"/>
      <c r="EH97" s="244"/>
      <c r="EI97" s="244"/>
      <c r="EJ97" s="244"/>
      <c r="EK97" s="244"/>
      <c r="EL97" s="244"/>
      <c r="EM97" s="244"/>
      <c r="EN97" s="244"/>
      <c r="EO97" s="244"/>
      <c r="EP97" s="244"/>
      <c r="EQ97" s="244"/>
      <c r="ER97" s="244"/>
      <c r="ES97" s="244"/>
      <c r="ET97" s="244"/>
      <c r="EU97" s="244"/>
      <c r="EV97" s="244"/>
      <c r="EW97" s="244"/>
      <c r="EX97" s="244"/>
      <c r="EY97" s="244"/>
      <c r="EZ97" s="244"/>
      <c r="FA97" s="244"/>
      <c r="FB97" s="244"/>
      <c r="FC97" s="244"/>
      <c r="FD97" s="244"/>
      <c r="FE97" s="244"/>
      <c r="FF97" s="244"/>
      <c r="FG97" s="244"/>
      <c r="FH97" s="244"/>
      <c r="FI97" s="244"/>
      <c r="FJ97" s="244"/>
      <c r="FK97" s="244"/>
      <c r="FL97" s="244"/>
      <c r="FM97" s="244"/>
      <c r="FN97" s="244"/>
      <c r="FO97" s="244"/>
      <c r="FP97" s="244"/>
      <c r="FQ97" s="244"/>
      <c r="FR97" s="244"/>
      <c r="FS97" s="244"/>
      <c r="FT97" s="244"/>
      <c r="FU97" s="244"/>
      <c r="FV97" s="244"/>
      <c r="FW97" s="244"/>
      <c r="FX97" s="244"/>
      <c r="FY97" s="244"/>
      <c r="FZ97" s="244"/>
      <c r="GA97" s="244"/>
      <c r="GB97" s="244"/>
      <c r="GC97" s="244"/>
      <c r="GD97" s="244"/>
      <c r="GE97" s="244"/>
      <c r="GF97" s="244"/>
      <c r="GG97" s="244"/>
      <c r="GH97" s="244"/>
      <c r="GI97" s="244"/>
      <c r="GJ97" s="244"/>
      <c r="GK97" s="244"/>
      <c r="GL97" s="244"/>
      <c r="GM97" s="244"/>
      <c r="GN97" s="244"/>
      <c r="GO97" s="244"/>
      <c r="GP97" s="244"/>
      <c r="GQ97" s="244"/>
      <c r="GR97" s="244"/>
      <c r="GS97" s="244"/>
      <c r="GT97" s="244"/>
      <c r="GU97" s="244"/>
      <c r="GV97" s="244"/>
      <c r="GW97" s="244"/>
      <c r="GX97" s="244"/>
      <c r="GY97" s="244"/>
      <c r="GZ97" s="244"/>
      <c r="HA97" s="244"/>
      <c r="HB97" s="244"/>
      <c r="HC97" s="244"/>
      <c r="HD97" s="244"/>
      <c r="HE97" s="244"/>
      <c r="HF97" s="244"/>
      <c r="HG97" s="244"/>
      <c r="HH97" s="244"/>
      <c r="HI97" s="244"/>
      <c r="HJ97" s="244"/>
      <c r="HK97" s="244"/>
      <c r="HL97" s="244"/>
      <c r="HM97" s="244"/>
      <c r="HN97" s="244"/>
      <c r="HO97" s="244"/>
      <c r="HP97" s="244"/>
      <c r="HQ97" s="244"/>
      <c r="HR97" s="244"/>
      <c r="HS97" s="244"/>
      <c r="HT97" s="244"/>
      <c r="HU97" s="244"/>
      <c r="HV97" s="244"/>
      <c r="HW97" s="244"/>
      <c r="HX97" s="244"/>
      <c r="HY97" s="244"/>
      <c r="HZ97" s="244"/>
      <c r="IA97" s="244"/>
      <c r="IB97" s="244"/>
      <c r="IC97" s="244"/>
      <c r="ID97" s="244"/>
      <c r="IE97" s="244"/>
      <c r="IF97" s="244"/>
      <c r="IG97" s="244"/>
      <c r="IH97" s="244"/>
      <c r="II97" s="244"/>
      <c r="IJ97" s="244"/>
      <c r="IK97" s="244"/>
      <c r="IL97" s="244"/>
      <c r="IM97" s="244"/>
      <c r="IN97" s="244"/>
    </row>
    <row r="98" spans="1:248" s="659" customFormat="1">
      <c r="A98" s="636" t="s">
        <v>424</v>
      </c>
      <c r="B98" s="636"/>
      <c r="C98" s="636">
        <v>2012</v>
      </c>
      <c r="D98" s="641" t="s">
        <v>849</v>
      </c>
      <c r="E98" s="641" t="s">
        <v>825</v>
      </c>
      <c r="F98" s="660" t="s">
        <v>24</v>
      </c>
      <c r="G98" s="642" t="s">
        <v>11</v>
      </c>
      <c r="H98" s="660" t="s">
        <v>477</v>
      </c>
      <c r="I98" s="641" t="s">
        <v>1254</v>
      </c>
      <c r="J98" s="641" t="s">
        <v>180</v>
      </c>
      <c r="K98" s="644" t="s">
        <v>1255</v>
      </c>
      <c r="L98" s="645">
        <v>2.5000000000000001E-2</v>
      </c>
      <c r="M98" s="855">
        <v>100</v>
      </c>
      <c r="N98" s="636"/>
      <c r="O98" s="776">
        <v>0.3</v>
      </c>
      <c r="P98" s="647" t="s">
        <v>137</v>
      </c>
      <c r="Q98" s="647">
        <v>227</v>
      </c>
      <c r="R98" s="647"/>
      <c r="S98" s="773">
        <f t="shared" si="1"/>
        <v>227</v>
      </c>
      <c r="T98" s="647"/>
      <c r="U98" s="652"/>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4"/>
      <c r="BU98" s="244"/>
      <c r="BV98" s="244"/>
      <c r="BW98" s="244"/>
      <c r="BX98" s="244"/>
      <c r="BY98" s="244"/>
      <c r="BZ98" s="244"/>
      <c r="CA98" s="244"/>
      <c r="CB98" s="244"/>
      <c r="CC98" s="244"/>
      <c r="CD98" s="244"/>
      <c r="CE98" s="244"/>
      <c r="CF98" s="244"/>
      <c r="CG98" s="244"/>
      <c r="CH98" s="244"/>
      <c r="CI98" s="244"/>
      <c r="CJ98" s="244"/>
      <c r="CK98" s="244"/>
      <c r="CL98" s="244"/>
      <c r="CM98" s="244"/>
      <c r="CN98" s="244"/>
      <c r="CO98" s="244"/>
      <c r="CP98" s="244"/>
      <c r="CQ98" s="244"/>
      <c r="CR98" s="244"/>
      <c r="CS98" s="244"/>
      <c r="CT98" s="244"/>
      <c r="CU98" s="244"/>
      <c r="CV98" s="244"/>
      <c r="CW98" s="244"/>
      <c r="CX98" s="244"/>
      <c r="CY98" s="244"/>
      <c r="CZ98" s="244"/>
      <c r="DA98" s="244"/>
      <c r="DB98" s="244"/>
      <c r="DC98" s="244"/>
      <c r="DD98" s="244"/>
      <c r="DE98" s="244"/>
      <c r="DF98" s="244"/>
      <c r="DG98" s="244"/>
      <c r="DH98" s="244"/>
      <c r="DI98" s="244"/>
      <c r="DJ98" s="244"/>
      <c r="DK98" s="244"/>
      <c r="DL98" s="244"/>
      <c r="DM98" s="244"/>
      <c r="DN98" s="244"/>
      <c r="DO98" s="244"/>
      <c r="DP98" s="244"/>
      <c r="DQ98" s="244"/>
      <c r="DR98" s="244"/>
      <c r="DS98" s="244"/>
      <c r="DT98" s="244"/>
      <c r="DU98" s="244"/>
      <c r="DV98" s="244"/>
      <c r="DW98" s="244"/>
      <c r="DX98" s="244"/>
      <c r="DY98" s="244"/>
      <c r="DZ98" s="244"/>
      <c r="EA98" s="244"/>
      <c r="EB98" s="244"/>
      <c r="EC98" s="244"/>
      <c r="ED98" s="244"/>
      <c r="EE98" s="244"/>
      <c r="EF98" s="244"/>
      <c r="EG98" s="244"/>
      <c r="EH98" s="244"/>
      <c r="EI98" s="244"/>
      <c r="EJ98" s="244"/>
      <c r="EK98" s="244"/>
      <c r="EL98" s="244"/>
      <c r="EM98" s="244"/>
      <c r="EN98" s="244"/>
      <c r="EO98" s="244"/>
      <c r="EP98" s="244"/>
      <c r="EQ98" s="244"/>
      <c r="ER98" s="244"/>
      <c r="ES98" s="244"/>
      <c r="ET98" s="244"/>
      <c r="EU98" s="244"/>
      <c r="EV98" s="244"/>
      <c r="EW98" s="244"/>
      <c r="EX98" s="244"/>
      <c r="EY98" s="244"/>
      <c r="EZ98" s="244"/>
      <c r="FA98" s="244"/>
      <c r="FB98" s="244"/>
      <c r="FC98" s="244"/>
      <c r="FD98" s="244"/>
      <c r="FE98" s="244"/>
      <c r="FF98" s="244"/>
      <c r="FG98" s="244"/>
      <c r="FH98" s="244"/>
      <c r="FI98" s="244"/>
      <c r="FJ98" s="244"/>
      <c r="FK98" s="244"/>
      <c r="FL98" s="244"/>
      <c r="FM98" s="244"/>
      <c r="FN98" s="244"/>
      <c r="FO98" s="244"/>
      <c r="FP98" s="244"/>
      <c r="FQ98" s="244"/>
      <c r="FR98" s="244"/>
      <c r="FS98" s="244"/>
      <c r="FT98" s="244"/>
      <c r="FU98" s="244"/>
      <c r="FV98" s="244"/>
      <c r="FW98" s="244"/>
      <c r="FX98" s="244"/>
      <c r="FY98" s="244"/>
      <c r="FZ98" s="244"/>
      <c r="GA98" s="244"/>
      <c r="GB98" s="244"/>
      <c r="GC98" s="244"/>
      <c r="GD98" s="244"/>
      <c r="GE98" s="244"/>
      <c r="GF98" s="244"/>
      <c r="GG98" s="244"/>
      <c r="GH98" s="244"/>
      <c r="GI98" s="244"/>
      <c r="GJ98" s="244"/>
      <c r="GK98" s="244"/>
      <c r="GL98" s="244"/>
      <c r="GM98" s="244"/>
      <c r="GN98" s="244"/>
      <c r="GO98" s="244"/>
      <c r="GP98" s="244"/>
      <c r="GQ98" s="244"/>
      <c r="GR98" s="244"/>
      <c r="GS98" s="244"/>
      <c r="GT98" s="244"/>
      <c r="GU98" s="244"/>
      <c r="GV98" s="244"/>
      <c r="GW98" s="244"/>
      <c r="GX98" s="244"/>
      <c r="GY98" s="244"/>
      <c r="GZ98" s="244"/>
      <c r="HA98" s="244"/>
      <c r="HB98" s="244"/>
      <c r="HC98" s="244"/>
      <c r="HD98" s="244"/>
      <c r="HE98" s="244"/>
      <c r="HF98" s="244"/>
      <c r="HG98" s="244"/>
      <c r="HH98" s="244"/>
      <c r="HI98" s="244"/>
      <c r="HJ98" s="244"/>
      <c r="HK98" s="244"/>
      <c r="HL98" s="244"/>
      <c r="HM98" s="244"/>
      <c r="HN98" s="244"/>
      <c r="HO98" s="244"/>
      <c r="HP98" s="244"/>
      <c r="HQ98" s="244"/>
      <c r="HR98" s="244"/>
      <c r="HS98" s="244"/>
      <c r="HT98" s="244"/>
      <c r="HU98" s="244"/>
      <c r="HV98" s="244"/>
      <c r="HW98" s="244"/>
      <c r="HX98" s="244"/>
      <c r="HY98" s="244"/>
      <c r="HZ98" s="244"/>
      <c r="IA98" s="244"/>
      <c r="IB98" s="244"/>
      <c r="IC98" s="244"/>
      <c r="ID98" s="244"/>
      <c r="IE98" s="244"/>
      <c r="IF98" s="244"/>
      <c r="IG98" s="244"/>
      <c r="IH98" s="244"/>
      <c r="II98" s="244"/>
      <c r="IJ98" s="244"/>
      <c r="IK98" s="244"/>
      <c r="IL98" s="244"/>
      <c r="IM98" s="244"/>
      <c r="IN98" s="244"/>
    </row>
    <row r="99" spans="1:248" s="659" customFormat="1" ht="22.5">
      <c r="A99" s="636" t="s">
        <v>424</v>
      </c>
      <c r="B99" s="636"/>
      <c r="C99" s="636">
        <v>2012</v>
      </c>
      <c r="D99" s="641" t="s">
        <v>851</v>
      </c>
      <c r="E99" s="641" t="s">
        <v>825</v>
      </c>
      <c r="F99" s="660" t="s">
        <v>24</v>
      </c>
      <c r="G99" s="642" t="s">
        <v>11</v>
      </c>
      <c r="H99" s="657" t="s">
        <v>1247</v>
      </c>
      <c r="I99" s="641" t="s">
        <v>1250</v>
      </c>
      <c r="J99" s="641" t="s">
        <v>182</v>
      </c>
      <c r="K99" s="644" t="s">
        <v>140</v>
      </c>
      <c r="L99" s="645">
        <v>2.5000000000000001E-2</v>
      </c>
      <c r="M99" s="855">
        <v>100</v>
      </c>
      <c r="N99" s="636"/>
      <c r="O99" s="646" t="s">
        <v>228</v>
      </c>
      <c r="P99" s="647" t="s">
        <v>137</v>
      </c>
      <c r="Q99" s="647">
        <v>1</v>
      </c>
      <c r="R99" s="647"/>
      <c r="S99" s="773">
        <f t="shared" si="1"/>
        <v>1</v>
      </c>
      <c r="T99" s="647"/>
      <c r="U99" s="652"/>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c r="BT99" s="244"/>
      <c r="BU99" s="244"/>
      <c r="BV99" s="244"/>
      <c r="BW99" s="244"/>
      <c r="BX99" s="244"/>
      <c r="BY99" s="244"/>
      <c r="BZ99" s="244"/>
      <c r="CA99" s="244"/>
      <c r="CB99" s="244"/>
      <c r="CC99" s="244"/>
      <c r="CD99" s="244"/>
      <c r="CE99" s="244"/>
      <c r="CF99" s="244"/>
      <c r="CG99" s="244"/>
      <c r="CH99" s="244"/>
      <c r="CI99" s="244"/>
      <c r="CJ99" s="244"/>
      <c r="CK99" s="244"/>
      <c r="CL99" s="244"/>
      <c r="CM99" s="244"/>
      <c r="CN99" s="244"/>
      <c r="CO99" s="244"/>
      <c r="CP99" s="244"/>
      <c r="CQ99" s="244"/>
      <c r="CR99" s="244"/>
      <c r="CS99" s="244"/>
      <c r="CT99" s="244"/>
      <c r="CU99" s="244"/>
      <c r="CV99" s="244"/>
      <c r="CW99" s="244"/>
      <c r="CX99" s="244"/>
      <c r="CY99" s="244"/>
      <c r="CZ99" s="244"/>
      <c r="DA99" s="244"/>
      <c r="DB99" s="244"/>
      <c r="DC99" s="244"/>
      <c r="DD99" s="244"/>
      <c r="DE99" s="244"/>
      <c r="DF99" s="244"/>
      <c r="DG99" s="244"/>
      <c r="DH99" s="244"/>
      <c r="DI99" s="244"/>
      <c r="DJ99" s="244"/>
      <c r="DK99" s="244"/>
      <c r="DL99" s="244"/>
      <c r="DM99" s="244"/>
      <c r="DN99" s="244"/>
      <c r="DO99" s="244"/>
      <c r="DP99" s="244"/>
      <c r="DQ99" s="244"/>
      <c r="DR99" s="244"/>
      <c r="DS99" s="244"/>
      <c r="DT99" s="244"/>
      <c r="DU99" s="244"/>
      <c r="DV99" s="244"/>
      <c r="DW99" s="244"/>
      <c r="DX99" s="244"/>
      <c r="DY99" s="244"/>
      <c r="DZ99" s="244"/>
      <c r="EA99" s="244"/>
      <c r="EB99" s="244"/>
      <c r="EC99" s="244"/>
      <c r="ED99" s="244"/>
      <c r="EE99" s="244"/>
      <c r="EF99" s="244"/>
      <c r="EG99" s="244"/>
      <c r="EH99" s="244"/>
      <c r="EI99" s="244"/>
      <c r="EJ99" s="244"/>
      <c r="EK99" s="244"/>
      <c r="EL99" s="244"/>
      <c r="EM99" s="244"/>
      <c r="EN99" s="244"/>
      <c r="EO99" s="244"/>
      <c r="EP99" s="244"/>
      <c r="EQ99" s="244"/>
      <c r="ER99" s="244"/>
      <c r="ES99" s="244"/>
      <c r="ET99" s="244"/>
      <c r="EU99" s="244"/>
      <c r="EV99" s="244"/>
      <c r="EW99" s="244"/>
      <c r="EX99" s="244"/>
      <c r="EY99" s="244"/>
      <c r="EZ99" s="244"/>
      <c r="FA99" s="244"/>
      <c r="FB99" s="244"/>
      <c r="FC99" s="244"/>
      <c r="FD99" s="244"/>
      <c r="FE99" s="244"/>
      <c r="FF99" s="244"/>
      <c r="FG99" s="244"/>
      <c r="FH99" s="244"/>
      <c r="FI99" s="244"/>
      <c r="FJ99" s="244"/>
      <c r="FK99" s="244"/>
      <c r="FL99" s="244"/>
      <c r="FM99" s="244"/>
      <c r="FN99" s="244"/>
      <c r="FO99" s="244"/>
      <c r="FP99" s="244"/>
      <c r="FQ99" s="244"/>
      <c r="FR99" s="244"/>
      <c r="FS99" s="244"/>
      <c r="FT99" s="244"/>
      <c r="FU99" s="244"/>
      <c r="FV99" s="244"/>
      <c r="FW99" s="244"/>
      <c r="FX99" s="244"/>
      <c r="FY99" s="244"/>
      <c r="FZ99" s="244"/>
      <c r="GA99" s="244"/>
      <c r="GB99" s="244"/>
      <c r="GC99" s="244"/>
      <c r="GD99" s="244"/>
      <c r="GE99" s="244"/>
      <c r="GF99" s="244"/>
      <c r="GG99" s="244"/>
      <c r="GH99" s="244"/>
      <c r="GI99" s="244"/>
      <c r="GJ99" s="244"/>
      <c r="GK99" s="244"/>
      <c r="GL99" s="244"/>
      <c r="GM99" s="244"/>
      <c r="GN99" s="244"/>
      <c r="GO99" s="244"/>
      <c r="GP99" s="244"/>
      <c r="GQ99" s="244"/>
      <c r="GR99" s="244"/>
      <c r="GS99" s="244"/>
      <c r="GT99" s="244"/>
      <c r="GU99" s="244"/>
      <c r="GV99" s="244"/>
      <c r="GW99" s="244"/>
      <c r="GX99" s="244"/>
      <c r="GY99" s="244"/>
      <c r="GZ99" s="244"/>
      <c r="HA99" s="244"/>
      <c r="HB99" s="244"/>
      <c r="HC99" s="244"/>
      <c r="HD99" s="244"/>
      <c r="HE99" s="244"/>
      <c r="HF99" s="244"/>
      <c r="HG99" s="244"/>
      <c r="HH99" s="244"/>
      <c r="HI99" s="244"/>
      <c r="HJ99" s="244"/>
      <c r="HK99" s="244"/>
      <c r="HL99" s="244"/>
      <c r="HM99" s="244"/>
      <c r="HN99" s="244"/>
      <c r="HO99" s="244"/>
      <c r="HP99" s="244"/>
      <c r="HQ99" s="244"/>
      <c r="HR99" s="244"/>
      <c r="HS99" s="244"/>
      <c r="HT99" s="244"/>
      <c r="HU99" s="244"/>
      <c r="HV99" s="244"/>
      <c r="HW99" s="244"/>
      <c r="HX99" s="244"/>
      <c r="HY99" s="244"/>
      <c r="HZ99" s="244"/>
      <c r="IA99" s="244"/>
      <c r="IB99" s="244"/>
      <c r="IC99" s="244"/>
      <c r="ID99" s="244"/>
      <c r="IE99" s="244"/>
      <c r="IF99" s="244"/>
      <c r="IG99" s="244"/>
      <c r="IH99" s="244"/>
      <c r="II99" s="244"/>
      <c r="IJ99" s="244"/>
      <c r="IK99" s="244"/>
      <c r="IL99" s="244"/>
      <c r="IM99" s="244"/>
      <c r="IN99" s="244"/>
    </row>
    <row r="100" spans="1:248" s="659" customFormat="1">
      <c r="A100" s="636" t="s">
        <v>424</v>
      </c>
      <c r="B100" s="636"/>
      <c r="C100" s="636">
        <v>2012</v>
      </c>
      <c r="D100" s="641" t="s">
        <v>851</v>
      </c>
      <c r="E100" s="641" t="s">
        <v>825</v>
      </c>
      <c r="F100" s="660" t="s">
        <v>24</v>
      </c>
      <c r="G100" s="642" t="s">
        <v>11</v>
      </c>
      <c r="H100" s="660" t="s">
        <v>477</v>
      </c>
      <c r="I100" s="641" t="s">
        <v>81</v>
      </c>
      <c r="J100" s="641" t="s">
        <v>182</v>
      </c>
      <c r="K100" s="644" t="s">
        <v>1237</v>
      </c>
      <c r="L100" s="645">
        <v>2.5000000000000001E-2</v>
      </c>
      <c r="M100" s="855" t="s">
        <v>140</v>
      </c>
      <c r="N100" s="636"/>
      <c r="O100" s="646" t="s">
        <v>228</v>
      </c>
      <c r="P100" s="647" t="s">
        <v>137</v>
      </c>
      <c r="Q100" s="647">
        <v>274</v>
      </c>
      <c r="R100" s="647"/>
      <c r="S100" s="773"/>
      <c r="T100" s="647"/>
      <c r="U100" s="652"/>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c r="BS100" s="244"/>
      <c r="BT100" s="244"/>
      <c r="BU100" s="244"/>
      <c r="BV100" s="244"/>
      <c r="BW100" s="244"/>
      <c r="BX100" s="244"/>
      <c r="BY100" s="244"/>
      <c r="BZ100" s="244"/>
      <c r="CA100" s="244"/>
      <c r="CB100" s="244"/>
      <c r="CC100" s="244"/>
      <c r="CD100" s="244"/>
      <c r="CE100" s="244"/>
      <c r="CF100" s="244"/>
      <c r="CG100" s="244"/>
      <c r="CH100" s="244"/>
      <c r="CI100" s="244"/>
      <c r="CJ100" s="244"/>
      <c r="CK100" s="244"/>
      <c r="CL100" s="244"/>
      <c r="CM100" s="244"/>
      <c r="CN100" s="244"/>
      <c r="CO100" s="244"/>
      <c r="CP100" s="244"/>
      <c r="CQ100" s="244"/>
      <c r="CR100" s="244"/>
      <c r="CS100" s="244"/>
      <c r="CT100" s="244"/>
      <c r="CU100" s="244"/>
      <c r="CV100" s="244"/>
      <c r="CW100" s="244"/>
      <c r="CX100" s="244"/>
      <c r="CY100" s="244"/>
      <c r="CZ100" s="244"/>
      <c r="DA100" s="244"/>
      <c r="DB100" s="244"/>
      <c r="DC100" s="244"/>
      <c r="DD100" s="244"/>
      <c r="DE100" s="244"/>
      <c r="DF100" s="244"/>
      <c r="DG100" s="244"/>
      <c r="DH100" s="244"/>
      <c r="DI100" s="244"/>
      <c r="DJ100" s="244"/>
      <c r="DK100" s="244"/>
      <c r="DL100" s="244"/>
      <c r="DM100" s="244"/>
      <c r="DN100" s="244"/>
      <c r="DO100" s="244"/>
      <c r="DP100" s="244"/>
      <c r="DQ100" s="244"/>
      <c r="DR100" s="244"/>
      <c r="DS100" s="244"/>
      <c r="DT100" s="244"/>
      <c r="DU100" s="244"/>
      <c r="DV100" s="244"/>
      <c r="DW100" s="244"/>
      <c r="DX100" s="244"/>
      <c r="DY100" s="244"/>
      <c r="DZ100" s="244"/>
      <c r="EA100" s="244"/>
      <c r="EB100" s="244"/>
      <c r="EC100" s="244"/>
      <c r="ED100" s="244"/>
      <c r="EE100" s="244"/>
      <c r="EF100" s="244"/>
      <c r="EG100" s="244"/>
      <c r="EH100" s="244"/>
      <c r="EI100" s="244"/>
      <c r="EJ100" s="244"/>
      <c r="EK100" s="244"/>
      <c r="EL100" s="244"/>
      <c r="EM100" s="244"/>
      <c r="EN100" s="244"/>
      <c r="EO100" s="244"/>
      <c r="EP100" s="244"/>
      <c r="EQ100" s="244"/>
      <c r="ER100" s="244"/>
      <c r="ES100" s="244"/>
      <c r="ET100" s="244"/>
      <c r="EU100" s="244"/>
      <c r="EV100" s="244"/>
      <c r="EW100" s="244"/>
      <c r="EX100" s="244"/>
      <c r="EY100" s="244"/>
      <c r="EZ100" s="244"/>
      <c r="FA100" s="244"/>
      <c r="FB100" s="244"/>
      <c r="FC100" s="244"/>
      <c r="FD100" s="244"/>
      <c r="FE100" s="244"/>
      <c r="FF100" s="244"/>
      <c r="FG100" s="244"/>
      <c r="FH100" s="244"/>
      <c r="FI100" s="244"/>
      <c r="FJ100" s="244"/>
      <c r="FK100" s="244"/>
      <c r="FL100" s="244"/>
      <c r="FM100" s="244"/>
      <c r="FN100" s="244"/>
      <c r="FO100" s="244"/>
      <c r="FP100" s="244"/>
      <c r="FQ100" s="244"/>
      <c r="FR100" s="244"/>
      <c r="FS100" s="244"/>
      <c r="FT100" s="244"/>
      <c r="FU100" s="244"/>
      <c r="FV100" s="244"/>
      <c r="FW100" s="244"/>
      <c r="FX100" s="244"/>
      <c r="FY100" s="244"/>
      <c r="FZ100" s="244"/>
      <c r="GA100" s="244"/>
      <c r="GB100" s="244"/>
      <c r="GC100" s="244"/>
      <c r="GD100" s="244"/>
      <c r="GE100" s="244"/>
      <c r="GF100" s="244"/>
      <c r="GG100" s="244"/>
      <c r="GH100" s="244"/>
      <c r="GI100" s="244"/>
      <c r="GJ100" s="244"/>
      <c r="GK100" s="244"/>
      <c r="GL100" s="244"/>
      <c r="GM100" s="244"/>
      <c r="GN100" s="244"/>
      <c r="GO100" s="244"/>
      <c r="GP100" s="244"/>
      <c r="GQ100" s="244"/>
      <c r="GR100" s="244"/>
      <c r="GS100" s="244"/>
      <c r="GT100" s="244"/>
      <c r="GU100" s="244"/>
      <c r="GV100" s="244"/>
      <c r="GW100" s="244"/>
      <c r="GX100" s="244"/>
      <c r="GY100" s="244"/>
      <c r="GZ100" s="244"/>
      <c r="HA100" s="244"/>
      <c r="HB100" s="244"/>
      <c r="HC100" s="244"/>
      <c r="HD100" s="244"/>
      <c r="HE100" s="244"/>
      <c r="HF100" s="244"/>
      <c r="HG100" s="244"/>
      <c r="HH100" s="244"/>
      <c r="HI100" s="244"/>
      <c r="HJ100" s="244"/>
      <c r="HK100" s="244"/>
      <c r="HL100" s="244"/>
      <c r="HM100" s="244"/>
      <c r="HN100" s="244"/>
      <c r="HO100" s="244"/>
      <c r="HP100" s="244"/>
      <c r="HQ100" s="244"/>
      <c r="HR100" s="244"/>
      <c r="HS100" s="244"/>
      <c r="HT100" s="244"/>
      <c r="HU100" s="244"/>
      <c r="HV100" s="244"/>
      <c r="HW100" s="244"/>
      <c r="HX100" s="244"/>
      <c r="HY100" s="244"/>
      <c r="HZ100" s="244"/>
      <c r="IA100" s="244"/>
      <c r="IB100" s="244"/>
      <c r="IC100" s="244"/>
      <c r="ID100" s="244"/>
      <c r="IE100" s="244"/>
      <c r="IF100" s="244"/>
      <c r="IG100" s="244"/>
      <c r="IH100" s="244"/>
      <c r="II100" s="244"/>
      <c r="IJ100" s="244"/>
      <c r="IK100" s="244"/>
      <c r="IL100" s="244"/>
      <c r="IM100" s="244"/>
      <c r="IN100" s="244"/>
    </row>
    <row r="101" spans="1:248" s="659" customFormat="1" ht="22.5">
      <c r="A101" s="636" t="s">
        <v>424</v>
      </c>
      <c r="B101" s="636"/>
      <c r="C101" s="636">
        <v>2012</v>
      </c>
      <c r="D101" s="641" t="s">
        <v>851</v>
      </c>
      <c r="E101" s="641" t="s">
        <v>825</v>
      </c>
      <c r="F101" s="660" t="s">
        <v>24</v>
      </c>
      <c r="G101" s="642" t="s">
        <v>11</v>
      </c>
      <c r="H101" s="657" t="s">
        <v>1247</v>
      </c>
      <c r="I101" s="641" t="s">
        <v>1250</v>
      </c>
      <c r="J101" s="641" t="s">
        <v>181</v>
      </c>
      <c r="K101" s="644" t="s">
        <v>140</v>
      </c>
      <c r="L101" s="645">
        <v>2.5000000000000001E-2</v>
      </c>
      <c r="M101" s="855">
        <v>100</v>
      </c>
      <c r="N101" s="636"/>
      <c r="O101" s="646" t="s">
        <v>228</v>
      </c>
      <c r="P101" s="647" t="s">
        <v>137</v>
      </c>
      <c r="Q101" s="647">
        <v>1</v>
      </c>
      <c r="R101" s="647"/>
      <c r="S101" s="773">
        <f>(100*Q101/M101)</f>
        <v>1</v>
      </c>
      <c r="T101" s="647"/>
      <c r="U101" s="652"/>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c r="BS101" s="244"/>
      <c r="BT101" s="244"/>
      <c r="BU101" s="244"/>
      <c r="BV101" s="244"/>
      <c r="BW101" s="244"/>
      <c r="BX101" s="244"/>
      <c r="BY101" s="244"/>
      <c r="BZ101" s="244"/>
      <c r="CA101" s="244"/>
      <c r="CB101" s="244"/>
      <c r="CC101" s="244"/>
      <c r="CD101" s="244"/>
      <c r="CE101" s="244"/>
      <c r="CF101" s="244"/>
      <c r="CG101" s="244"/>
      <c r="CH101" s="244"/>
      <c r="CI101" s="244"/>
      <c r="CJ101" s="244"/>
      <c r="CK101" s="244"/>
      <c r="CL101" s="244"/>
      <c r="CM101" s="244"/>
      <c r="CN101" s="244"/>
      <c r="CO101" s="244"/>
      <c r="CP101" s="244"/>
      <c r="CQ101" s="244"/>
      <c r="CR101" s="244"/>
      <c r="CS101" s="244"/>
      <c r="CT101" s="244"/>
      <c r="CU101" s="244"/>
      <c r="CV101" s="244"/>
      <c r="CW101" s="244"/>
      <c r="CX101" s="244"/>
      <c r="CY101" s="244"/>
      <c r="CZ101" s="244"/>
      <c r="DA101" s="244"/>
      <c r="DB101" s="244"/>
      <c r="DC101" s="244"/>
      <c r="DD101" s="244"/>
      <c r="DE101" s="244"/>
      <c r="DF101" s="244"/>
      <c r="DG101" s="244"/>
      <c r="DH101" s="244"/>
      <c r="DI101" s="244"/>
      <c r="DJ101" s="244"/>
      <c r="DK101" s="244"/>
      <c r="DL101" s="244"/>
      <c r="DM101" s="244"/>
      <c r="DN101" s="244"/>
      <c r="DO101" s="244"/>
      <c r="DP101" s="244"/>
      <c r="DQ101" s="244"/>
      <c r="DR101" s="244"/>
      <c r="DS101" s="244"/>
      <c r="DT101" s="244"/>
      <c r="DU101" s="244"/>
      <c r="DV101" s="244"/>
      <c r="DW101" s="244"/>
      <c r="DX101" s="244"/>
      <c r="DY101" s="244"/>
      <c r="DZ101" s="244"/>
      <c r="EA101" s="244"/>
      <c r="EB101" s="244"/>
      <c r="EC101" s="244"/>
      <c r="ED101" s="244"/>
      <c r="EE101" s="244"/>
      <c r="EF101" s="244"/>
      <c r="EG101" s="244"/>
      <c r="EH101" s="244"/>
      <c r="EI101" s="244"/>
      <c r="EJ101" s="244"/>
      <c r="EK101" s="244"/>
      <c r="EL101" s="244"/>
      <c r="EM101" s="244"/>
      <c r="EN101" s="244"/>
      <c r="EO101" s="244"/>
      <c r="EP101" s="244"/>
      <c r="EQ101" s="244"/>
      <c r="ER101" s="244"/>
      <c r="ES101" s="244"/>
      <c r="ET101" s="244"/>
      <c r="EU101" s="244"/>
      <c r="EV101" s="244"/>
      <c r="EW101" s="244"/>
      <c r="EX101" s="244"/>
      <c r="EY101" s="244"/>
      <c r="EZ101" s="244"/>
      <c r="FA101" s="244"/>
      <c r="FB101" s="244"/>
      <c r="FC101" s="244"/>
      <c r="FD101" s="244"/>
      <c r="FE101" s="244"/>
      <c r="FF101" s="244"/>
      <c r="FG101" s="244"/>
      <c r="FH101" s="244"/>
      <c r="FI101" s="244"/>
      <c r="FJ101" s="244"/>
      <c r="FK101" s="244"/>
      <c r="FL101" s="244"/>
      <c r="FM101" s="244"/>
      <c r="FN101" s="244"/>
      <c r="FO101" s="244"/>
      <c r="FP101" s="244"/>
      <c r="FQ101" s="244"/>
      <c r="FR101" s="244"/>
      <c r="FS101" s="244"/>
      <c r="FT101" s="244"/>
      <c r="FU101" s="244"/>
      <c r="FV101" s="244"/>
      <c r="FW101" s="244"/>
      <c r="FX101" s="244"/>
      <c r="FY101" s="244"/>
      <c r="FZ101" s="244"/>
      <c r="GA101" s="244"/>
      <c r="GB101" s="244"/>
      <c r="GC101" s="244"/>
      <c r="GD101" s="244"/>
      <c r="GE101" s="244"/>
      <c r="GF101" s="244"/>
      <c r="GG101" s="244"/>
      <c r="GH101" s="244"/>
      <c r="GI101" s="244"/>
      <c r="GJ101" s="244"/>
      <c r="GK101" s="244"/>
      <c r="GL101" s="244"/>
      <c r="GM101" s="244"/>
      <c r="GN101" s="244"/>
      <c r="GO101" s="244"/>
      <c r="GP101" s="244"/>
      <c r="GQ101" s="244"/>
      <c r="GR101" s="244"/>
      <c r="GS101" s="244"/>
      <c r="GT101" s="244"/>
      <c r="GU101" s="244"/>
      <c r="GV101" s="244"/>
      <c r="GW101" s="244"/>
      <c r="GX101" s="244"/>
      <c r="GY101" s="244"/>
      <c r="GZ101" s="244"/>
      <c r="HA101" s="244"/>
      <c r="HB101" s="244"/>
      <c r="HC101" s="244"/>
      <c r="HD101" s="244"/>
      <c r="HE101" s="244"/>
      <c r="HF101" s="244"/>
      <c r="HG101" s="244"/>
      <c r="HH101" s="244"/>
      <c r="HI101" s="244"/>
      <c r="HJ101" s="244"/>
      <c r="HK101" s="244"/>
      <c r="HL101" s="244"/>
      <c r="HM101" s="244"/>
      <c r="HN101" s="244"/>
      <c r="HO101" s="244"/>
      <c r="HP101" s="244"/>
      <c r="HQ101" s="244"/>
      <c r="HR101" s="244"/>
      <c r="HS101" s="244"/>
      <c r="HT101" s="244"/>
      <c r="HU101" s="244"/>
      <c r="HV101" s="244"/>
      <c r="HW101" s="244"/>
      <c r="HX101" s="244"/>
      <c r="HY101" s="244"/>
      <c r="HZ101" s="244"/>
      <c r="IA101" s="244"/>
      <c r="IB101" s="244"/>
      <c r="IC101" s="244"/>
      <c r="ID101" s="244"/>
      <c r="IE101" s="244"/>
      <c r="IF101" s="244"/>
      <c r="IG101" s="244"/>
      <c r="IH101" s="244"/>
      <c r="II101" s="244"/>
      <c r="IJ101" s="244"/>
      <c r="IK101" s="244"/>
      <c r="IL101" s="244"/>
      <c r="IM101" s="244"/>
      <c r="IN101" s="244"/>
    </row>
    <row r="102" spans="1:248" s="659" customFormat="1">
      <c r="A102" s="636" t="s">
        <v>424</v>
      </c>
      <c r="B102" s="636"/>
      <c r="C102" s="636">
        <v>2012</v>
      </c>
      <c r="D102" s="641" t="s">
        <v>851</v>
      </c>
      <c r="E102" s="641" t="s">
        <v>825</v>
      </c>
      <c r="F102" s="660" t="s">
        <v>24</v>
      </c>
      <c r="G102" s="642" t="s">
        <v>11</v>
      </c>
      <c r="H102" s="660" t="s">
        <v>477</v>
      </c>
      <c r="I102" s="641" t="s">
        <v>81</v>
      </c>
      <c r="J102" s="641" t="s">
        <v>181</v>
      </c>
      <c r="K102" s="644" t="s">
        <v>1237</v>
      </c>
      <c r="L102" s="645">
        <v>2.5000000000000001E-2</v>
      </c>
      <c r="M102" s="855" t="s">
        <v>140</v>
      </c>
      <c r="N102" s="636"/>
      <c r="O102" s="646" t="s">
        <v>228</v>
      </c>
      <c r="P102" s="647" t="s">
        <v>137</v>
      </c>
      <c r="Q102" s="647">
        <v>542</v>
      </c>
      <c r="R102" s="647"/>
      <c r="S102" s="773"/>
      <c r="T102" s="647"/>
      <c r="U102" s="652"/>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c r="BR102" s="244"/>
      <c r="BS102" s="244"/>
      <c r="BT102" s="244"/>
      <c r="BU102" s="244"/>
      <c r="BV102" s="244"/>
      <c r="BW102" s="244"/>
      <c r="BX102" s="244"/>
      <c r="BY102" s="244"/>
      <c r="BZ102" s="244"/>
      <c r="CA102" s="244"/>
      <c r="CB102" s="244"/>
      <c r="CC102" s="244"/>
      <c r="CD102" s="244"/>
      <c r="CE102" s="244"/>
      <c r="CF102" s="244"/>
      <c r="CG102" s="244"/>
      <c r="CH102" s="244"/>
      <c r="CI102" s="244"/>
      <c r="CJ102" s="244"/>
      <c r="CK102" s="244"/>
      <c r="CL102" s="244"/>
      <c r="CM102" s="244"/>
      <c r="CN102" s="244"/>
      <c r="CO102" s="244"/>
      <c r="CP102" s="244"/>
      <c r="CQ102" s="244"/>
      <c r="CR102" s="244"/>
      <c r="CS102" s="244"/>
      <c r="CT102" s="244"/>
      <c r="CU102" s="244"/>
      <c r="CV102" s="244"/>
      <c r="CW102" s="244"/>
      <c r="CX102" s="244"/>
      <c r="CY102" s="244"/>
      <c r="CZ102" s="244"/>
      <c r="DA102" s="244"/>
      <c r="DB102" s="244"/>
      <c r="DC102" s="244"/>
      <c r="DD102" s="244"/>
      <c r="DE102" s="244"/>
      <c r="DF102" s="244"/>
      <c r="DG102" s="244"/>
      <c r="DH102" s="244"/>
      <c r="DI102" s="244"/>
      <c r="DJ102" s="244"/>
      <c r="DK102" s="244"/>
      <c r="DL102" s="244"/>
      <c r="DM102" s="244"/>
      <c r="DN102" s="244"/>
      <c r="DO102" s="244"/>
      <c r="DP102" s="244"/>
      <c r="DQ102" s="244"/>
      <c r="DR102" s="244"/>
      <c r="DS102" s="244"/>
      <c r="DT102" s="244"/>
      <c r="DU102" s="244"/>
      <c r="DV102" s="244"/>
      <c r="DW102" s="244"/>
      <c r="DX102" s="244"/>
      <c r="DY102" s="244"/>
      <c r="DZ102" s="244"/>
      <c r="EA102" s="244"/>
      <c r="EB102" s="244"/>
      <c r="EC102" s="244"/>
      <c r="ED102" s="244"/>
      <c r="EE102" s="244"/>
      <c r="EF102" s="244"/>
      <c r="EG102" s="244"/>
      <c r="EH102" s="244"/>
      <c r="EI102" s="244"/>
      <c r="EJ102" s="244"/>
      <c r="EK102" s="244"/>
      <c r="EL102" s="244"/>
      <c r="EM102" s="244"/>
      <c r="EN102" s="244"/>
      <c r="EO102" s="244"/>
      <c r="EP102" s="244"/>
      <c r="EQ102" s="244"/>
      <c r="ER102" s="244"/>
      <c r="ES102" s="244"/>
      <c r="ET102" s="244"/>
      <c r="EU102" s="244"/>
      <c r="EV102" s="244"/>
      <c r="EW102" s="244"/>
      <c r="EX102" s="244"/>
      <c r="EY102" s="244"/>
      <c r="EZ102" s="244"/>
      <c r="FA102" s="244"/>
      <c r="FB102" s="244"/>
      <c r="FC102" s="244"/>
      <c r="FD102" s="244"/>
      <c r="FE102" s="244"/>
      <c r="FF102" s="244"/>
      <c r="FG102" s="244"/>
      <c r="FH102" s="244"/>
      <c r="FI102" s="244"/>
      <c r="FJ102" s="244"/>
      <c r="FK102" s="244"/>
      <c r="FL102" s="244"/>
      <c r="FM102" s="244"/>
      <c r="FN102" s="244"/>
      <c r="FO102" s="244"/>
      <c r="FP102" s="244"/>
      <c r="FQ102" s="244"/>
      <c r="FR102" s="244"/>
      <c r="FS102" s="244"/>
      <c r="FT102" s="244"/>
      <c r="FU102" s="244"/>
      <c r="FV102" s="244"/>
      <c r="FW102" s="244"/>
      <c r="FX102" s="244"/>
      <c r="FY102" s="244"/>
      <c r="FZ102" s="244"/>
      <c r="GA102" s="244"/>
      <c r="GB102" s="244"/>
      <c r="GC102" s="244"/>
      <c r="GD102" s="244"/>
      <c r="GE102" s="244"/>
      <c r="GF102" s="244"/>
      <c r="GG102" s="244"/>
      <c r="GH102" s="244"/>
      <c r="GI102" s="244"/>
      <c r="GJ102" s="244"/>
      <c r="GK102" s="244"/>
      <c r="GL102" s="244"/>
      <c r="GM102" s="244"/>
      <c r="GN102" s="244"/>
      <c r="GO102" s="244"/>
      <c r="GP102" s="244"/>
      <c r="GQ102" s="244"/>
      <c r="GR102" s="244"/>
      <c r="GS102" s="244"/>
      <c r="GT102" s="244"/>
      <c r="GU102" s="244"/>
      <c r="GV102" s="244"/>
      <c r="GW102" s="244"/>
      <c r="GX102" s="244"/>
      <c r="GY102" s="244"/>
      <c r="GZ102" s="244"/>
      <c r="HA102" s="244"/>
      <c r="HB102" s="244"/>
      <c r="HC102" s="244"/>
      <c r="HD102" s="244"/>
      <c r="HE102" s="244"/>
      <c r="HF102" s="244"/>
      <c r="HG102" s="244"/>
      <c r="HH102" s="244"/>
      <c r="HI102" s="244"/>
      <c r="HJ102" s="244"/>
      <c r="HK102" s="244"/>
      <c r="HL102" s="244"/>
      <c r="HM102" s="244"/>
      <c r="HN102" s="244"/>
      <c r="HO102" s="244"/>
      <c r="HP102" s="244"/>
      <c r="HQ102" s="244"/>
      <c r="HR102" s="244"/>
      <c r="HS102" s="244"/>
      <c r="HT102" s="244"/>
      <c r="HU102" s="244"/>
      <c r="HV102" s="244"/>
      <c r="HW102" s="244"/>
      <c r="HX102" s="244"/>
      <c r="HY102" s="244"/>
      <c r="HZ102" s="244"/>
      <c r="IA102" s="244"/>
      <c r="IB102" s="244"/>
      <c r="IC102" s="244"/>
      <c r="ID102" s="244"/>
      <c r="IE102" s="244"/>
      <c r="IF102" s="244"/>
      <c r="IG102" s="244"/>
      <c r="IH102" s="244"/>
      <c r="II102" s="244"/>
      <c r="IJ102" s="244"/>
      <c r="IK102" s="244"/>
      <c r="IL102" s="244"/>
      <c r="IM102" s="244"/>
      <c r="IN102" s="244"/>
    </row>
    <row r="103" spans="1:248" s="659" customFormat="1" ht="22.5">
      <c r="A103" s="636" t="s">
        <v>424</v>
      </c>
      <c r="B103" s="636"/>
      <c r="C103" s="636">
        <v>2012</v>
      </c>
      <c r="D103" s="641" t="s">
        <v>851</v>
      </c>
      <c r="E103" s="641" t="s">
        <v>825</v>
      </c>
      <c r="F103" s="660" t="s">
        <v>24</v>
      </c>
      <c r="G103" s="642" t="s">
        <v>11</v>
      </c>
      <c r="H103" s="657" t="s">
        <v>1247</v>
      </c>
      <c r="I103" s="641" t="s">
        <v>1250</v>
      </c>
      <c r="J103" s="641" t="s">
        <v>1234</v>
      </c>
      <c r="K103" s="644" t="s">
        <v>1248</v>
      </c>
      <c r="L103" s="645">
        <v>2.5000000000000001E-2</v>
      </c>
      <c r="M103" s="855" t="s">
        <v>140</v>
      </c>
      <c r="N103" s="636"/>
      <c r="O103" s="776">
        <v>0.33</v>
      </c>
      <c r="P103" s="647" t="s">
        <v>137</v>
      </c>
      <c r="Q103" s="647">
        <v>953</v>
      </c>
      <c r="R103" s="647"/>
      <c r="S103" s="773"/>
      <c r="T103" s="647"/>
      <c r="U103" s="652"/>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c r="BT103" s="244"/>
      <c r="BU103" s="244"/>
      <c r="BV103" s="244"/>
      <c r="BW103" s="244"/>
      <c r="BX103" s="244"/>
      <c r="BY103" s="244"/>
      <c r="BZ103" s="244"/>
      <c r="CA103" s="244"/>
      <c r="CB103" s="244"/>
      <c r="CC103" s="244"/>
      <c r="CD103" s="244"/>
      <c r="CE103" s="244"/>
      <c r="CF103" s="244"/>
      <c r="CG103" s="244"/>
      <c r="CH103" s="244"/>
      <c r="CI103" s="244"/>
      <c r="CJ103" s="244"/>
      <c r="CK103" s="244"/>
      <c r="CL103" s="244"/>
      <c r="CM103" s="244"/>
      <c r="CN103" s="244"/>
      <c r="CO103" s="244"/>
      <c r="CP103" s="244"/>
      <c r="CQ103" s="244"/>
      <c r="CR103" s="244"/>
      <c r="CS103" s="244"/>
      <c r="CT103" s="244"/>
      <c r="CU103" s="244"/>
      <c r="CV103" s="244"/>
      <c r="CW103" s="244"/>
      <c r="CX103" s="244"/>
      <c r="CY103" s="244"/>
      <c r="CZ103" s="244"/>
      <c r="DA103" s="244"/>
      <c r="DB103" s="244"/>
      <c r="DC103" s="244"/>
      <c r="DD103" s="244"/>
      <c r="DE103" s="244"/>
      <c r="DF103" s="244"/>
      <c r="DG103" s="244"/>
      <c r="DH103" s="244"/>
      <c r="DI103" s="244"/>
      <c r="DJ103" s="244"/>
      <c r="DK103" s="244"/>
      <c r="DL103" s="244"/>
      <c r="DM103" s="244"/>
      <c r="DN103" s="244"/>
      <c r="DO103" s="244"/>
      <c r="DP103" s="244"/>
      <c r="DQ103" s="244"/>
      <c r="DR103" s="244"/>
      <c r="DS103" s="244"/>
      <c r="DT103" s="244"/>
      <c r="DU103" s="244"/>
      <c r="DV103" s="244"/>
      <c r="DW103" s="244"/>
      <c r="DX103" s="244"/>
      <c r="DY103" s="244"/>
      <c r="DZ103" s="244"/>
      <c r="EA103" s="244"/>
      <c r="EB103" s="244"/>
      <c r="EC103" s="244"/>
      <c r="ED103" s="244"/>
      <c r="EE103" s="244"/>
      <c r="EF103" s="244"/>
      <c r="EG103" s="244"/>
      <c r="EH103" s="244"/>
      <c r="EI103" s="244"/>
      <c r="EJ103" s="244"/>
      <c r="EK103" s="244"/>
      <c r="EL103" s="244"/>
      <c r="EM103" s="244"/>
      <c r="EN103" s="244"/>
      <c r="EO103" s="244"/>
      <c r="EP103" s="244"/>
      <c r="EQ103" s="244"/>
      <c r="ER103" s="244"/>
      <c r="ES103" s="244"/>
      <c r="ET103" s="244"/>
      <c r="EU103" s="244"/>
      <c r="EV103" s="244"/>
      <c r="EW103" s="244"/>
      <c r="EX103" s="244"/>
      <c r="EY103" s="244"/>
      <c r="EZ103" s="244"/>
      <c r="FA103" s="244"/>
      <c r="FB103" s="244"/>
      <c r="FC103" s="244"/>
      <c r="FD103" s="244"/>
      <c r="FE103" s="244"/>
      <c r="FF103" s="244"/>
      <c r="FG103" s="244"/>
      <c r="FH103" s="244"/>
      <c r="FI103" s="244"/>
      <c r="FJ103" s="244"/>
      <c r="FK103" s="244"/>
      <c r="FL103" s="244"/>
      <c r="FM103" s="244"/>
      <c r="FN103" s="244"/>
      <c r="FO103" s="244"/>
      <c r="FP103" s="244"/>
      <c r="FQ103" s="244"/>
      <c r="FR103" s="244"/>
      <c r="FS103" s="244"/>
      <c r="FT103" s="244"/>
      <c r="FU103" s="244"/>
      <c r="FV103" s="244"/>
      <c r="FW103" s="244"/>
      <c r="FX103" s="244"/>
      <c r="FY103" s="244"/>
      <c r="FZ103" s="244"/>
      <c r="GA103" s="244"/>
      <c r="GB103" s="244"/>
      <c r="GC103" s="244"/>
      <c r="GD103" s="244"/>
      <c r="GE103" s="244"/>
      <c r="GF103" s="244"/>
      <c r="GG103" s="244"/>
      <c r="GH103" s="244"/>
      <c r="GI103" s="244"/>
      <c r="GJ103" s="244"/>
      <c r="GK103" s="244"/>
      <c r="GL103" s="244"/>
      <c r="GM103" s="244"/>
      <c r="GN103" s="244"/>
      <c r="GO103" s="244"/>
      <c r="GP103" s="244"/>
      <c r="GQ103" s="244"/>
      <c r="GR103" s="244"/>
      <c r="GS103" s="244"/>
      <c r="GT103" s="244"/>
      <c r="GU103" s="244"/>
      <c r="GV103" s="244"/>
      <c r="GW103" s="244"/>
      <c r="GX103" s="244"/>
      <c r="GY103" s="244"/>
      <c r="GZ103" s="244"/>
      <c r="HA103" s="244"/>
      <c r="HB103" s="244"/>
      <c r="HC103" s="244"/>
      <c r="HD103" s="244"/>
      <c r="HE103" s="244"/>
      <c r="HF103" s="244"/>
      <c r="HG103" s="244"/>
      <c r="HH103" s="244"/>
      <c r="HI103" s="244"/>
      <c r="HJ103" s="244"/>
      <c r="HK103" s="244"/>
      <c r="HL103" s="244"/>
      <c r="HM103" s="244"/>
      <c r="HN103" s="244"/>
      <c r="HO103" s="244"/>
      <c r="HP103" s="244"/>
      <c r="HQ103" s="244"/>
      <c r="HR103" s="244"/>
      <c r="HS103" s="244"/>
      <c r="HT103" s="244"/>
      <c r="HU103" s="244"/>
      <c r="HV103" s="244"/>
      <c r="HW103" s="244"/>
      <c r="HX103" s="244"/>
      <c r="HY103" s="244"/>
      <c r="HZ103" s="244"/>
      <c r="IA103" s="244"/>
      <c r="IB103" s="244"/>
      <c r="IC103" s="244"/>
      <c r="ID103" s="244"/>
      <c r="IE103" s="244"/>
      <c r="IF103" s="244"/>
      <c r="IG103" s="244"/>
      <c r="IH103" s="244"/>
      <c r="II103" s="244"/>
      <c r="IJ103" s="244"/>
      <c r="IK103" s="244"/>
      <c r="IL103" s="244"/>
      <c r="IM103" s="244"/>
      <c r="IN103" s="244"/>
    </row>
    <row r="104" spans="1:248" s="659" customFormat="1" ht="22.5">
      <c r="A104" s="636" t="s">
        <v>424</v>
      </c>
      <c r="B104" s="636"/>
      <c r="C104" s="636">
        <v>2012</v>
      </c>
      <c r="D104" s="641" t="s">
        <v>851</v>
      </c>
      <c r="E104" s="641" t="s">
        <v>825</v>
      </c>
      <c r="F104" s="660" t="s">
        <v>24</v>
      </c>
      <c r="G104" s="642" t="s">
        <v>11</v>
      </c>
      <c r="H104" s="657" t="s">
        <v>1247</v>
      </c>
      <c r="I104" s="641" t="s">
        <v>1250</v>
      </c>
      <c r="J104" s="641" t="s">
        <v>180</v>
      </c>
      <c r="K104" s="644" t="s">
        <v>1248</v>
      </c>
      <c r="L104" s="645">
        <v>2.5000000000000001E-2</v>
      </c>
      <c r="M104" s="855" t="s">
        <v>140</v>
      </c>
      <c r="N104" s="636"/>
      <c r="O104" s="776">
        <v>0.26</v>
      </c>
      <c r="P104" s="647" t="s">
        <v>137</v>
      </c>
      <c r="Q104" s="647">
        <v>953</v>
      </c>
      <c r="R104" s="647"/>
      <c r="S104" s="773"/>
      <c r="T104" s="647"/>
      <c r="U104" s="652"/>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c r="BR104" s="244"/>
      <c r="BS104" s="244"/>
      <c r="BT104" s="244"/>
      <c r="BU104" s="244"/>
      <c r="BV104" s="244"/>
      <c r="BW104" s="244"/>
      <c r="BX104" s="244"/>
      <c r="BY104" s="244"/>
      <c r="BZ104" s="244"/>
      <c r="CA104" s="244"/>
      <c r="CB104" s="244"/>
      <c r="CC104" s="244"/>
      <c r="CD104" s="244"/>
      <c r="CE104" s="244"/>
      <c r="CF104" s="244"/>
      <c r="CG104" s="244"/>
      <c r="CH104" s="244"/>
      <c r="CI104" s="244"/>
      <c r="CJ104" s="244"/>
      <c r="CK104" s="244"/>
      <c r="CL104" s="244"/>
      <c r="CM104" s="244"/>
      <c r="CN104" s="244"/>
      <c r="CO104" s="244"/>
      <c r="CP104" s="244"/>
      <c r="CQ104" s="244"/>
      <c r="CR104" s="244"/>
      <c r="CS104" s="244"/>
      <c r="CT104" s="244"/>
      <c r="CU104" s="244"/>
      <c r="CV104" s="244"/>
      <c r="CW104" s="244"/>
      <c r="CX104" s="244"/>
      <c r="CY104" s="244"/>
      <c r="CZ104" s="244"/>
      <c r="DA104" s="244"/>
      <c r="DB104" s="244"/>
      <c r="DC104" s="244"/>
      <c r="DD104" s="244"/>
      <c r="DE104" s="244"/>
      <c r="DF104" s="244"/>
      <c r="DG104" s="244"/>
      <c r="DH104" s="244"/>
      <c r="DI104" s="244"/>
      <c r="DJ104" s="244"/>
      <c r="DK104" s="244"/>
      <c r="DL104" s="244"/>
      <c r="DM104" s="244"/>
      <c r="DN104" s="244"/>
      <c r="DO104" s="244"/>
      <c r="DP104" s="244"/>
      <c r="DQ104" s="244"/>
      <c r="DR104" s="244"/>
      <c r="DS104" s="244"/>
      <c r="DT104" s="244"/>
      <c r="DU104" s="244"/>
      <c r="DV104" s="244"/>
      <c r="DW104" s="244"/>
      <c r="DX104" s="244"/>
      <c r="DY104" s="244"/>
      <c r="DZ104" s="244"/>
      <c r="EA104" s="244"/>
      <c r="EB104" s="244"/>
      <c r="EC104" s="244"/>
      <c r="ED104" s="244"/>
      <c r="EE104" s="244"/>
      <c r="EF104" s="244"/>
      <c r="EG104" s="244"/>
      <c r="EH104" s="244"/>
      <c r="EI104" s="244"/>
      <c r="EJ104" s="244"/>
      <c r="EK104" s="244"/>
      <c r="EL104" s="244"/>
      <c r="EM104" s="244"/>
      <c r="EN104" s="244"/>
      <c r="EO104" s="244"/>
      <c r="EP104" s="244"/>
      <c r="EQ104" s="244"/>
      <c r="ER104" s="244"/>
      <c r="ES104" s="244"/>
      <c r="ET104" s="244"/>
      <c r="EU104" s="244"/>
      <c r="EV104" s="244"/>
      <c r="EW104" s="244"/>
      <c r="EX104" s="244"/>
      <c r="EY104" s="244"/>
      <c r="EZ104" s="244"/>
      <c r="FA104" s="244"/>
      <c r="FB104" s="244"/>
      <c r="FC104" s="244"/>
      <c r="FD104" s="244"/>
      <c r="FE104" s="244"/>
      <c r="FF104" s="244"/>
      <c r="FG104" s="244"/>
      <c r="FH104" s="244"/>
      <c r="FI104" s="244"/>
      <c r="FJ104" s="244"/>
      <c r="FK104" s="244"/>
      <c r="FL104" s="244"/>
      <c r="FM104" s="244"/>
      <c r="FN104" s="244"/>
      <c r="FO104" s="244"/>
      <c r="FP104" s="244"/>
      <c r="FQ104" s="244"/>
      <c r="FR104" s="244"/>
      <c r="FS104" s="244"/>
      <c r="FT104" s="244"/>
      <c r="FU104" s="244"/>
      <c r="FV104" s="244"/>
      <c r="FW104" s="244"/>
      <c r="FX104" s="244"/>
      <c r="FY104" s="244"/>
      <c r="FZ104" s="244"/>
      <c r="GA104" s="244"/>
      <c r="GB104" s="244"/>
      <c r="GC104" s="244"/>
      <c r="GD104" s="244"/>
      <c r="GE104" s="244"/>
      <c r="GF104" s="244"/>
      <c r="GG104" s="244"/>
      <c r="GH104" s="244"/>
      <c r="GI104" s="244"/>
      <c r="GJ104" s="244"/>
      <c r="GK104" s="244"/>
      <c r="GL104" s="244"/>
      <c r="GM104" s="244"/>
      <c r="GN104" s="244"/>
      <c r="GO104" s="244"/>
      <c r="GP104" s="244"/>
      <c r="GQ104" s="244"/>
      <c r="GR104" s="244"/>
      <c r="GS104" s="244"/>
      <c r="GT104" s="244"/>
      <c r="GU104" s="244"/>
      <c r="GV104" s="244"/>
      <c r="GW104" s="244"/>
      <c r="GX104" s="244"/>
      <c r="GY104" s="244"/>
      <c r="GZ104" s="244"/>
      <c r="HA104" s="244"/>
      <c r="HB104" s="244"/>
      <c r="HC104" s="244"/>
      <c r="HD104" s="244"/>
      <c r="HE104" s="244"/>
      <c r="HF104" s="244"/>
      <c r="HG104" s="244"/>
      <c r="HH104" s="244"/>
      <c r="HI104" s="244"/>
      <c r="HJ104" s="244"/>
      <c r="HK104" s="244"/>
      <c r="HL104" s="244"/>
      <c r="HM104" s="244"/>
      <c r="HN104" s="244"/>
      <c r="HO104" s="244"/>
      <c r="HP104" s="244"/>
      <c r="HQ104" s="244"/>
      <c r="HR104" s="244"/>
      <c r="HS104" s="244"/>
      <c r="HT104" s="244"/>
      <c r="HU104" s="244"/>
      <c r="HV104" s="244"/>
      <c r="HW104" s="244"/>
      <c r="HX104" s="244"/>
      <c r="HY104" s="244"/>
      <c r="HZ104" s="244"/>
      <c r="IA104" s="244"/>
      <c r="IB104" s="244"/>
      <c r="IC104" s="244"/>
      <c r="ID104" s="244"/>
      <c r="IE104" s="244"/>
      <c r="IF104" s="244"/>
      <c r="IG104" s="244"/>
      <c r="IH104" s="244"/>
      <c r="II104" s="244"/>
      <c r="IJ104" s="244"/>
      <c r="IK104" s="244"/>
      <c r="IL104" s="244"/>
      <c r="IM104" s="244"/>
      <c r="IN104" s="244"/>
    </row>
    <row r="105" spans="1:248" s="659" customFormat="1" ht="33.75">
      <c r="A105" s="636" t="s">
        <v>424</v>
      </c>
      <c r="B105" s="636"/>
      <c r="C105" s="636">
        <v>2012</v>
      </c>
      <c r="D105" s="641" t="s">
        <v>851</v>
      </c>
      <c r="E105" s="641" t="s">
        <v>825</v>
      </c>
      <c r="F105" s="660" t="s">
        <v>24</v>
      </c>
      <c r="G105" s="642" t="s">
        <v>11</v>
      </c>
      <c r="H105" s="660" t="s">
        <v>477</v>
      </c>
      <c r="I105" s="641" t="s">
        <v>81</v>
      </c>
      <c r="J105" s="641" t="s">
        <v>1234</v>
      </c>
      <c r="K105" s="644" t="s">
        <v>1238</v>
      </c>
      <c r="L105" s="645">
        <v>2.5000000000000001E-2</v>
      </c>
      <c r="M105" s="855">
        <v>1500</v>
      </c>
      <c r="N105" s="636"/>
      <c r="O105" s="776">
        <v>0.28999999999999998</v>
      </c>
      <c r="P105" s="647" t="s">
        <v>137</v>
      </c>
      <c r="Q105" s="647">
        <v>1416</v>
      </c>
      <c r="R105" s="647"/>
      <c r="S105" s="773">
        <f t="shared" ref="S105:S165" si="2">(100*Q105/M105)</f>
        <v>94.4</v>
      </c>
      <c r="T105" s="647"/>
      <c r="U105" s="633"/>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c r="BT105" s="244"/>
      <c r="BU105" s="244"/>
      <c r="BV105" s="244"/>
      <c r="BW105" s="244"/>
      <c r="BX105" s="244"/>
      <c r="BY105" s="244"/>
      <c r="BZ105" s="244"/>
      <c r="CA105" s="244"/>
      <c r="CB105" s="244"/>
      <c r="CC105" s="244"/>
      <c r="CD105" s="244"/>
      <c r="CE105" s="244"/>
      <c r="CF105" s="244"/>
      <c r="CG105" s="244"/>
      <c r="CH105" s="244"/>
      <c r="CI105" s="244"/>
      <c r="CJ105" s="244"/>
      <c r="CK105" s="244"/>
      <c r="CL105" s="244"/>
      <c r="CM105" s="244"/>
      <c r="CN105" s="244"/>
      <c r="CO105" s="244"/>
      <c r="CP105" s="244"/>
      <c r="CQ105" s="244"/>
      <c r="CR105" s="244"/>
      <c r="CS105" s="244"/>
      <c r="CT105" s="244"/>
      <c r="CU105" s="244"/>
      <c r="CV105" s="244"/>
      <c r="CW105" s="244"/>
      <c r="CX105" s="244"/>
      <c r="CY105" s="244"/>
      <c r="CZ105" s="244"/>
      <c r="DA105" s="244"/>
      <c r="DB105" s="244"/>
      <c r="DC105" s="244"/>
      <c r="DD105" s="244"/>
      <c r="DE105" s="244"/>
      <c r="DF105" s="244"/>
      <c r="DG105" s="244"/>
      <c r="DH105" s="244"/>
      <c r="DI105" s="244"/>
      <c r="DJ105" s="244"/>
      <c r="DK105" s="244"/>
      <c r="DL105" s="244"/>
      <c r="DM105" s="244"/>
      <c r="DN105" s="244"/>
      <c r="DO105" s="244"/>
      <c r="DP105" s="244"/>
      <c r="DQ105" s="244"/>
      <c r="DR105" s="244"/>
      <c r="DS105" s="244"/>
      <c r="DT105" s="244"/>
      <c r="DU105" s="244"/>
      <c r="DV105" s="244"/>
      <c r="DW105" s="244"/>
      <c r="DX105" s="244"/>
      <c r="DY105" s="244"/>
      <c r="DZ105" s="244"/>
      <c r="EA105" s="244"/>
      <c r="EB105" s="244"/>
      <c r="EC105" s="244"/>
      <c r="ED105" s="244"/>
      <c r="EE105" s="244"/>
      <c r="EF105" s="244"/>
      <c r="EG105" s="244"/>
      <c r="EH105" s="244"/>
      <c r="EI105" s="244"/>
      <c r="EJ105" s="244"/>
      <c r="EK105" s="244"/>
      <c r="EL105" s="244"/>
      <c r="EM105" s="244"/>
      <c r="EN105" s="244"/>
      <c r="EO105" s="244"/>
      <c r="EP105" s="244"/>
      <c r="EQ105" s="244"/>
      <c r="ER105" s="244"/>
      <c r="ES105" s="244"/>
      <c r="ET105" s="244"/>
      <c r="EU105" s="244"/>
      <c r="EV105" s="244"/>
      <c r="EW105" s="244"/>
      <c r="EX105" s="244"/>
      <c r="EY105" s="244"/>
      <c r="EZ105" s="244"/>
      <c r="FA105" s="244"/>
      <c r="FB105" s="244"/>
      <c r="FC105" s="244"/>
      <c r="FD105" s="244"/>
      <c r="FE105" s="244"/>
      <c r="FF105" s="244"/>
      <c r="FG105" s="244"/>
      <c r="FH105" s="244"/>
      <c r="FI105" s="244"/>
      <c r="FJ105" s="244"/>
      <c r="FK105" s="244"/>
      <c r="FL105" s="244"/>
      <c r="FM105" s="244"/>
      <c r="FN105" s="244"/>
      <c r="FO105" s="244"/>
      <c r="FP105" s="244"/>
      <c r="FQ105" s="244"/>
      <c r="FR105" s="244"/>
      <c r="FS105" s="244"/>
      <c r="FT105" s="244"/>
      <c r="FU105" s="244"/>
      <c r="FV105" s="244"/>
      <c r="FW105" s="244"/>
      <c r="FX105" s="244"/>
      <c r="FY105" s="244"/>
      <c r="FZ105" s="244"/>
      <c r="GA105" s="244"/>
      <c r="GB105" s="244"/>
      <c r="GC105" s="244"/>
      <c r="GD105" s="244"/>
      <c r="GE105" s="244"/>
      <c r="GF105" s="244"/>
      <c r="GG105" s="244"/>
      <c r="GH105" s="244"/>
      <c r="GI105" s="244"/>
      <c r="GJ105" s="244"/>
      <c r="GK105" s="244"/>
      <c r="GL105" s="244"/>
      <c r="GM105" s="244"/>
      <c r="GN105" s="244"/>
      <c r="GO105" s="244"/>
      <c r="GP105" s="244"/>
      <c r="GQ105" s="244"/>
      <c r="GR105" s="244"/>
      <c r="GS105" s="244"/>
      <c r="GT105" s="244"/>
      <c r="GU105" s="244"/>
      <c r="GV105" s="244"/>
      <c r="GW105" s="244"/>
      <c r="GX105" s="244"/>
      <c r="GY105" s="244"/>
      <c r="GZ105" s="244"/>
      <c r="HA105" s="244"/>
      <c r="HB105" s="244"/>
      <c r="HC105" s="244"/>
      <c r="HD105" s="244"/>
      <c r="HE105" s="244"/>
      <c r="HF105" s="244"/>
      <c r="HG105" s="244"/>
      <c r="HH105" s="244"/>
      <c r="HI105" s="244"/>
      <c r="HJ105" s="244"/>
      <c r="HK105" s="244"/>
      <c r="HL105" s="244"/>
      <c r="HM105" s="244"/>
      <c r="HN105" s="244"/>
      <c r="HO105" s="244"/>
      <c r="HP105" s="244"/>
      <c r="HQ105" s="244"/>
      <c r="HR105" s="244"/>
      <c r="HS105" s="244"/>
      <c r="HT105" s="244"/>
      <c r="HU105" s="244"/>
      <c r="HV105" s="244"/>
      <c r="HW105" s="244"/>
      <c r="HX105" s="244"/>
      <c r="HY105" s="244"/>
      <c r="HZ105" s="244"/>
      <c r="IA105" s="244"/>
      <c r="IB105" s="244"/>
      <c r="IC105" s="244"/>
      <c r="ID105" s="244"/>
      <c r="IE105" s="244"/>
      <c r="IF105" s="244"/>
      <c r="IG105" s="244"/>
      <c r="IH105" s="244"/>
      <c r="II105" s="244"/>
      <c r="IJ105" s="244"/>
      <c r="IK105" s="244"/>
      <c r="IL105" s="244"/>
      <c r="IM105" s="244"/>
      <c r="IN105" s="244"/>
    </row>
    <row r="106" spans="1:248" s="659" customFormat="1" ht="33.75">
      <c r="A106" s="636" t="s">
        <v>424</v>
      </c>
      <c r="B106" s="636"/>
      <c r="C106" s="636">
        <v>2012</v>
      </c>
      <c r="D106" s="641" t="s">
        <v>851</v>
      </c>
      <c r="E106" s="641" t="s">
        <v>825</v>
      </c>
      <c r="F106" s="660" t="s">
        <v>24</v>
      </c>
      <c r="G106" s="642" t="s">
        <v>11</v>
      </c>
      <c r="H106" s="660" t="s">
        <v>477</v>
      </c>
      <c r="I106" s="641" t="s">
        <v>81</v>
      </c>
      <c r="J106" s="641" t="s">
        <v>180</v>
      </c>
      <c r="K106" s="644" t="s">
        <v>1238</v>
      </c>
      <c r="L106" s="645">
        <v>2.5000000000000001E-2</v>
      </c>
      <c r="M106" s="855">
        <v>1500</v>
      </c>
      <c r="N106" s="636"/>
      <c r="O106" s="776">
        <v>0.19</v>
      </c>
      <c r="P106" s="647" t="s">
        <v>137</v>
      </c>
      <c r="Q106" s="647">
        <v>1416</v>
      </c>
      <c r="R106" s="647"/>
      <c r="S106" s="773">
        <f t="shared" si="2"/>
        <v>94.4</v>
      </c>
      <c r="T106" s="647"/>
      <c r="U106" s="633"/>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c r="BT106" s="244"/>
      <c r="BU106" s="244"/>
      <c r="BV106" s="244"/>
      <c r="BW106" s="244"/>
      <c r="BX106" s="244"/>
      <c r="BY106" s="244"/>
      <c r="BZ106" s="244"/>
      <c r="CA106" s="244"/>
      <c r="CB106" s="244"/>
      <c r="CC106" s="244"/>
      <c r="CD106" s="244"/>
      <c r="CE106" s="244"/>
      <c r="CF106" s="244"/>
      <c r="CG106" s="244"/>
      <c r="CH106" s="244"/>
      <c r="CI106" s="244"/>
      <c r="CJ106" s="244"/>
      <c r="CK106" s="244"/>
      <c r="CL106" s="244"/>
      <c r="CM106" s="244"/>
      <c r="CN106" s="244"/>
      <c r="CO106" s="244"/>
      <c r="CP106" s="244"/>
      <c r="CQ106" s="244"/>
      <c r="CR106" s="244"/>
      <c r="CS106" s="244"/>
      <c r="CT106" s="244"/>
      <c r="CU106" s="244"/>
      <c r="CV106" s="244"/>
      <c r="CW106" s="244"/>
      <c r="CX106" s="244"/>
      <c r="CY106" s="244"/>
      <c r="CZ106" s="244"/>
      <c r="DA106" s="244"/>
      <c r="DB106" s="244"/>
      <c r="DC106" s="244"/>
      <c r="DD106" s="244"/>
      <c r="DE106" s="244"/>
      <c r="DF106" s="244"/>
      <c r="DG106" s="244"/>
      <c r="DH106" s="244"/>
      <c r="DI106" s="244"/>
      <c r="DJ106" s="244"/>
      <c r="DK106" s="244"/>
      <c r="DL106" s="244"/>
      <c r="DM106" s="244"/>
      <c r="DN106" s="244"/>
      <c r="DO106" s="244"/>
      <c r="DP106" s="244"/>
      <c r="DQ106" s="244"/>
      <c r="DR106" s="244"/>
      <c r="DS106" s="244"/>
      <c r="DT106" s="244"/>
      <c r="DU106" s="244"/>
      <c r="DV106" s="244"/>
      <c r="DW106" s="244"/>
      <c r="DX106" s="244"/>
      <c r="DY106" s="244"/>
      <c r="DZ106" s="244"/>
      <c r="EA106" s="244"/>
      <c r="EB106" s="244"/>
      <c r="EC106" s="244"/>
      <c r="ED106" s="244"/>
      <c r="EE106" s="244"/>
      <c r="EF106" s="244"/>
      <c r="EG106" s="244"/>
      <c r="EH106" s="244"/>
      <c r="EI106" s="244"/>
      <c r="EJ106" s="244"/>
      <c r="EK106" s="244"/>
      <c r="EL106" s="244"/>
      <c r="EM106" s="244"/>
      <c r="EN106" s="244"/>
      <c r="EO106" s="244"/>
      <c r="EP106" s="244"/>
      <c r="EQ106" s="244"/>
      <c r="ER106" s="244"/>
      <c r="ES106" s="244"/>
      <c r="ET106" s="244"/>
      <c r="EU106" s="244"/>
      <c r="EV106" s="244"/>
      <c r="EW106" s="244"/>
      <c r="EX106" s="244"/>
      <c r="EY106" s="244"/>
      <c r="EZ106" s="244"/>
      <c r="FA106" s="244"/>
      <c r="FB106" s="244"/>
      <c r="FC106" s="244"/>
      <c r="FD106" s="244"/>
      <c r="FE106" s="244"/>
      <c r="FF106" s="244"/>
      <c r="FG106" s="244"/>
      <c r="FH106" s="244"/>
      <c r="FI106" s="244"/>
      <c r="FJ106" s="244"/>
      <c r="FK106" s="244"/>
      <c r="FL106" s="244"/>
      <c r="FM106" s="244"/>
      <c r="FN106" s="244"/>
      <c r="FO106" s="244"/>
      <c r="FP106" s="244"/>
      <c r="FQ106" s="244"/>
      <c r="FR106" s="244"/>
      <c r="FS106" s="244"/>
      <c r="FT106" s="244"/>
      <c r="FU106" s="244"/>
      <c r="FV106" s="244"/>
      <c r="FW106" s="244"/>
      <c r="FX106" s="244"/>
      <c r="FY106" s="244"/>
      <c r="FZ106" s="244"/>
      <c r="GA106" s="244"/>
      <c r="GB106" s="244"/>
      <c r="GC106" s="244"/>
      <c r="GD106" s="244"/>
      <c r="GE106" s="244"/>
      <c r="GF106" s="244"/>
      <c r="GG106" s="244"/>
      <c r="GH106" s="244"/>
      <c r="GI106" s="244"/>
      <c r="GJ106" s="244"/>
      <c r="GK106" s="244"/>
      <c r="GL106" s="244"/>
      <c r="GM106" s="244"/>
      <c r="GN106" s="244"/>
      <c r="GO106" s="244"/>
      <c r="GP106" s="244"/>
      <c r="GQ106" s="244"/>
      <c r="GR106" s="244"/>
      <c r="GS106" s="244"/>
      <c r="GT106" s="244"/>
      <c r="GU106" s="244"/>
      <c r="GV106" s="244"/>
      <c r="GW106" s="244"/>
      <c r="GX106" s="244"/>
      <c r="GY106" s="244"/>
      <c r="GZ106" s="244"/>
      <c r="HA106" s="244"/>
      <c r="HB106" s="244"/>
      <c r="HC106" s="244"/>
      <c r="HD106" s="244"/>
      <c r="HE106" s="244"/>
      <c r="HF106" s="244"/>
      <c r="HG106" s="244"/>
      <c r="HH106" s="244"/>
      <c r="HI106" s="244"/>
      <c r="HJ106" s="244"/>
      <c r="HK106" s="244"/>
      <c r="HL106" s="244"/>
      <c r="HM106" s="244"/>
      <c r="HN106" s="244"/>
      <c r="HO106" s="244"/>
      <c r="HP106" s="244"/>
      <c r="HQ106" s="244"/>
      <c r="HR106" s="244"/>
      <c r="HS106" s="244"/>
      <c r="HT106" s="244"/>
      <c r="HU106" s="244"/>
      <c r="HV106" s="244"/>
      <c r="HW106" s="244"/>
      <c r="HX106" s="244"/>
      <c r="HY106" s="244"/>
      <c r="HZ106" s="244"/>
      <c r="IA106" s="244"/>
      <c r="IB106" s="244"/>
      <c r="IC106" s="244"/>
      <c r="ID106" s="244"/>
      <c r="IE106" s="244"/>
      <c r="IF106" s="244"/>
      <c r="IG106" s="244"/>
      <c r="IH106" s="244"/>
      <c r="II106" s="244"/>
      <c r="IJ106" s="244"/>
      <c r="IK106" s="244"/>
      <c r="IL106" s="244"/>
      <c r="IM106" s="244"/>
      <c r="IN106" s="244"/>
    </row>
    <row r="107" spans="1:248" s="659" customFormat="1">
      <c r="A107" s="636" t="s">
        <v>424</v>
      </c>
      <c r="B107" s="636"/>
      <c r="C107" s="636">
        <v>2012</v>
      </c>
      <c r="D107" s="641" t="s">
        <v>852</v>
      </c>
      <c r="E107" s="641" t="s">
        <v>576</v>
      </c>
      <c r="F107" s="660" t="s">
        <v>24</v>
      </c>
      <c r="G107" s="642" t="s">
        <v>11</v>
      </c>
      <c r="H107" s="660" t="s">
        <v>538</v>
      </c>
      <c r="I107" s="641" t="s">
        <v>590</v>
      </c>
      <c r="J107" s="641" t="s">
        <v>182</v>
      </c>
      <c r="K107" s="644" t="s">
        <v>1237</v>
      </c>
      <c r="L107" s="645">
        <v>2.5000000000000001E-2</v>
      </c>
      <c r="M107" s="855">
        <v>0</v>
      </c>
      <c r="N107" s="636"/>
      <c r="O107" s="646" t="s">
        <v>228</v>
      </c>
      <c r="P107" s="647" t="s">
        <v>137</v>
      </c>
      <c r="Q107" s="647">
        <v>111</v>
      </c>
      <c r="R107" s="647"/>
      <c r="S107" s="773"/>
      <c r="T107" s="647"/>
      <c r="U107" s="633"/>
      <c r="V107" s="633"/>
      <c r="W107" s="633"/>
      <c r="X107" s="633"/>
      <c r="Y107" s="633"/>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c r="CO107" s="244"/>
      <c r="CP107" s="244"/>
      <c r="CQ107" s="244"/>
      <c r="CR107" s="244"/>
      <c r="CS107" s="244"/>
      <c r="CT107" s="244"/>
      <c r="CU107" s="244"/>
      <c r="CV107" s="244"/>
      <c r="CW107" s="244"/>
      <c r="CX107" s="244"/>
      <c r="CY107" s="244"/>
      <c r="CZ107" s="244"/>
      <c r="DA107" s="244"/>
      <c r="DB107" s="244"/>
      <c r="DC107" s="244"/>
      <c r="DD107" s="244"/>
      <c r="DE107" s="244"/>
      <c r="DF107" s="244"/>
      <c r="DG107" s="244"/>
      <c r="DH107" s="244"/>
      <c r="DI107" s="244"/>
      <c r="DJ107" s="244"/>
      <c r="DK107" s="244"/>
      <c r="DL107" s="244"/>
      <c r="DM107" s="244"/>
      <c r="DN107" s="244"/>
      <c r="DO107" s="244"/>
      <c r="DP107" s="244"/>
      <c r="DQ107" s="244"/>
      <c r="DR107" s="244"/>
      <c r="DS107" s="244"/>
      <c r="DT107" s="244"/>
      <c r="DU107" s="244"/>
      <c r="DV107" s="244"/>
      <c r="DW107" s="244"/>
      <c r="DX107" s="244"/>
      <c r="DY107" s="244"/>
      <c r="DZ107" s="244"/>
      <c r="EA107" s="244"/>
      <c r="EB107" s="244"/>
      <c r="EC107" s="244"/>
      <c r="ED107" s="244"/>
      <c r="EE107" s="244"/>
      <c r="EF107" s="244"/>
      <c r="EG107" s="244"/>
      <c r="EH107" s="244"/>
      <c r="EI107" s="244"/>
      <c r="EJ107" s="244"/>
      <c r="EK107" s="244"/>
      <c r="EL107" s="244"/>
      <c r="EM107" s="244"/>
      <c r="EN107" s="244"/>
      <c r="EO107" s="244"/>
      <c r="EP107" s="244"/>
      <c r="EQ107" s="244"/>
      <c r="ER107" s="244"/>
      <c r="ES107" s="244"/>
      <c r="ET107" s="244"/>
      <c r="EU107" s="244"/>
      <c r="EV107" s="244"/>
      <c r="EW107" s="244"/>
      <c r="EX107" s="244"/>
      <c r="EY107" s="244"/>
      <c r="EZ107" s="244"/>
      <c r="FA107" s="244"/>
      <c r="FB107" s="244"/>
      <c r="FC107" s="244"/>
      <c r="FD107" s="244"/>
      <c r="FE107" s="244"/>
      <c r="FF107" s="244"/>
      <c r="FG107" s="244"/>
      <c r="FH107" s="244"/>
      <c r="FI107" s="244"/>
      <c r="FJ107" s="244"/>
      <c r="FK107" s="244"/>
      <c r="FL107" s="244"/>
      <c r="FM107" s="244"/>
      <c r="FN107" s="244"/>
      <c r="FO107" s="244"/>
      <c r="FP107" s="244"/>
      <c r="FQ107" s="244"/>
      <c r="FR107" s="244"/>
      <c r="FS107" s="244"/>
      <c r="FT107" s="244"/>
      <c r="FU107" s="244"/>
      <c r="FV107" s="244"/>
      <c r="FW107" s="244"/>
      <c r="FX107" s="244"/>
      <c r="FY107" s="244"/>
      <c r="FZ107" s="244"/>
      <c r="GA107" s="244"/>
      <c r="GB107" s="244"/>
      <c r="GC107" s="244"/>
      <c r="GD107" s="244"/>
      <c r="GE107" s="244"/>
      <c r="GF107" s="244"/>
      <c r="GG107" s="244"/>
      <c r="GH107" s="244"/>
      <c r="GI107" s="244"/>
      <c r="GJ107" s="244"/>
      <c r="GK107" s="244"/>
      <c r="GL107" s="244"/>
      <c r="GM107" s="244"/>
      <c r="GN107" s="244"/>
      <c r="GO107" s="244"/>
      <c r="GP107" s="244"/>
      <c r="GQ107" s="244"/>
      <c r="GR107" s="244"/>
      <c r="GS107" s="244"/>
      <c r="GT107" s="244"/>
      <c r="GU107" s="244"/>
      <c r="GV107" s="244"/>
      <c r="GW107" s="244"/>
      <c r="GX107" s="244"/>
      <c r="GY107" s="244"/>
      <c r="GZ107" s="244"/>
      <c r="HA107" s="244"/>
      <c r="HB107" s="244"/>
      <c r="HC107" s="244"/>
      <c r="HD107" s="244"/>
      <c r="HE107" s="244"/>
      <c r="HF107" s="244"/>
      <c r="HG107" s="244"/>
      <c r="HH107" s="244"/>
      <c r="HI107" s="244"/>
      <c r="HJ107" s="244"/>
      <c r="HK107" s="244"/>
      <c r="HL107" s="244"/>
      <c r="HM107" s="244"/>
      <c r="HN107" s="244"/>
      <c r="HO107" s="244"/>
      <c r="HP107" s="244"/>
      <c r="HQ107" s="244"/>
      <c r="HR107" s="244"/>
      <c r="HS107" s="244"/>
      <c r="HT107" s="244"/>
      <c r="HU107" s="244"/>
      <c r="HV107" s="244"/>
      <c r="HW107" s="244"/>
      <c r="HX107" s="244"/>
      <c r="HY107" s="244"/>
      <c r="HZ107" s="244"/>
      <c r="IA107" s="244"/>
      <c r="IB107" s="244"/>
      <c r="IC107" s="244"/>
      <c r="ID107" s="244"/>
      <c r="IE107" s="244"/>
      <c r="IF107" s="244"/>
      <c r="IG107" s="244"/>
      <c r="IH107" s="244"/>
      <c r="II107" s="244"/>
      <c r="IJ107" s="244"/>
      <c r="IK107" s="244"/>
      <c r="IL107" s="244"/>
      <c r="IM107" s="244"/>
      <c r="IN107" s="244"/>
    </row>
    <row r="108" spans="1:248" s="659" customFormat="1">
      <c r="A108" s="636" t="s">
        <v>424</v>
      </c>
      <c r="B108" s="636"/>
      <c r="C108" s="636">
        <v>2012</v>
      </c>
      <c r="D108" s="641" t="s">
        <v>852</v>
      </c>
      <c r="E108" s="641" t="s">
        <v>825</v>
      </c>
      <c r="F108" s="660" t="s">
        <v>24</v>
      </c>
      <c r="G108" s="642" t="s">
        <v>11</v>
      </c>
      <c r="H108" s="660" t="s">
        <v>477</v>
      </c>
      <c r="I108" s="641" t="s">
        <v>81</v>
      </c>
      <c r="J108" s="641" t="s">
        <v>182</v>
      </c>
      <c r="K108" s="644" t="s">
        <v>1237</v>
      </c>
      <c r="L108" s="645">
        <v>2.5000000000000001E-2</v>
      </c>
      <c r="M108" s="855">
        <v>400</v>
      </c>
      <c r="N108" s="636"/>
      <c r="O108" s="646" t="s">
        <v>228</v>
      </c>
      <c r="P108" s="647" t="s">
        <v>137</v>
      </c>
      <c r="Q108" s="647">
        <v>499</v>
      </c>
      <c r="R108" s="647"/>
      <c r="S108" s="773">
        <f t="shared" si="2"/>
        <v>124.75</v>
      </c>
      <c r="T108" s="647"/>
      <c r="U108" s="633"/>
      <c r="V108" s="633"/>
      <c r="W108" s="633"/>
      <c r="X108" s="633"/>
      <c r="Y108" s="633"/>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c r="BO108" s="244"/>
      <c r="BP108" s="244"/>
      <c r="BQ108" s="244"/>
      <c r="BR108" s="244"/>
      <c r="BS108" s="244"/>
      <c r="BT108" s="244"/>
      <c r="BU108" s="244"/>
      <c r="BV108" s="244"/>
      <c r="BW108" s="244"/>
      <c r="BX108" s="244"/>
      <c r="BY108" s="244"/>
      <c r="BZ108" s="244"/>
      <c r="CA108" s="244"/>
      <c r="CB108" s="244"/>
      <c r="CC108" s="244"/>
      <c r="CD108" s="244"/>
      <c r="CE108" s="244"/>
      <c r="CF108" s="244"/>
      <c r="CG108" s="244"/>
      <c r="CH108" s="244"/>
      <c r="CI108" s="244"/>
      <c r="CJ108" s="244"/>
      <c r="CK108" s="244"/>
      <c r="CL108" s="244"/>
      <c r="CM108" s="244"/>
      <c r="CN108" s="244"/>
      <c r="CO108" s="244"/>
      <c r="CP108" s="244"/>
      <c r="CQ108" s="244"/>
      <c r="CR108" s="244"/>
      <c r="CS108" s="244"/>
      <c r="CT108" s="244"/>
      <c r="CU108" s="244"/>
      <c r="CV108" s="244"/>
      <c r="CW108" s="244"/>
      <c r="CX108" s="244"/>
      <c r="CY108" s="244"/>
      <c r="CZ108" s="244"/>
      <c r="DA108" s="244"/>
      <c r="DB108" s="244"/>
      <c r="DC108" s="244"/>
      <c r="DD108" s="244"/>
      <c r="DE108" s="244"/>
      <c r="DF108" s="244"/>
      <c r="DG108" s="244"/>
      <c r="DH108" s="244"/>
      <c r="DI108" s="244"/>
      <c r="DJ108" s="244"/>
      <c r="DK108" s="244"/>
      <c r="DL108" s="244"/>
      <c r="DM108" s="244"/>
      <c r="DN108" s="244"/>
      <c r="DO108" s="244"/>
      <c r="DP108" s="244"/>
      <c r="DQ108" s="244"/>
      <c r="DR108" s="244"/>
      <c r="DS108" s="244"/>
      <c r="DT108" s="244"/>
      <c r="DU108" s="244"/>
      <c r="DV108" s="244"/>
      <c r="DW108" s="244"/>
      <c r="DX108" s="244"/>
      <c r="DY108" s="244"/>
      <c r="DZ108" s="244"/>
      <c r="EA108" s="244"/>
      <c r="EB108" s="244"/>
      <c r="EC108" s="244"/>
      <c r="ED108" s="244"/>
      <c r="EE108" s="244"/>
      <c r="EF108" s="244"/>
      <c r="EG108" s="244"/>
      <c r="EH108" s="244"/>
      <c r="EI108" s="244"/>
      <c r="EJ108" s="244"/>
      <c r="EK108" s="244"/>
      <c r="EL108" s="244"/>
      <c r="EM108" s="244"/>
      <c r="EN108" s="244"/>
      <c r="EO108" s="244"/>
      <c r="EP108" s="244"/>
      <c r="EQ108" s="244"/>
      <c r="ER108" s="244"/>
      <c r="ES108" s="244"/>
      <c r="ET108" s="244"/>
      <c r="EU108" s="244"/>
      <c r="EV108" s="244"/>
      <c r="EW108" s="244"/>
      <c r="EX108" s="244"/>
      <c r="EY108" s="244"/>
      <c r="EZ108" s="244"/>
      <c r="FA108" s="244"/>
      <c r="FB108" s="244"/>
      <c r="FC108" s="244"/>
      <c r="FD108" s="244"/>
      <c r="FE108" s="244"/>
      <c r="FF108" s="244"/>
      <c r="FG108" s="244"/>
      <c r="FH108" s="244"/>
      <c r="FI108" s="244"/>
      <c r="FJ108" s="244"/>
      <c r="FK108" s="244"/>
      <c r="FL108" s="244"/>
      <c r="FM108" s="244"/>
      <c r="FN108" s="244"/>
      <c r="FO108" s="244"/>
      <c r="FP108" s="244"/>
      <c r="FQ108" s="244"/>
      <c r="FR108" s="244"/>
      <c r="FS108" s="244"/>
      <c r="FT108" s="244"/>
      <c r="FU108" s="244"/>
      <c r="FV108" s="244"/>
      <c r="FW108" s="244"/>
      <c r="FX108" s="244"/>
      <c r="FY108" s="244"/>
      <c r="FZ108" s="244"/>
      <c r="GA108" s="244"/>
      <c r="GB108" s="244"/>
      <c r="GC108" s="244"/>
      <c r="GD108" s="244"/>
      <c r="GE108" s="244"/>
      <c r="GF108" s="244"/>
      <c r="GG108" s="244"/>
      <c r="GH108" s="244"/>
      <c r="GI108" s="244"/>
      <c r="GJ108" s="244"/>
      <c r="GK108" s="244"/>
      <c r="GL108" s="244"/>
      <c r="GM108" s="244"/>
      <c r="GN108" s="244"/>
      <c r="GO108" s="244"/>
      <c r="GP108" s="244"/>
      <c r="GQ108" s="244"/>
      <c r="GR108" s="244"/>
      <c r="GS108" s="244"/>
      <c r="GT108" s="244"/>
      <c r="GU108" s="244"/>
      <c r="GV108" s="244"/>
      <c r="GW108" s="244"/>
      <c r="GX108" s="244"/>
      <c r="GY108" s="244"/>
      <c r="GZ108" s="244"/>
      <c r="HA108" s="244"/>
      <c r="HB108" s="244"/>
      <c r="HC108" s="244"/>
      <c r="HD108" s="244"/>
      <c r="HE108" s="244"/>
      <c r="HF108" s="244"/>
      <c r="HG108" s="244"/>
      <c r="HH108" s="244"/>
      <c r="HI108" s="244"/>
      <c r="HJ108" s="244"/>
      <c r="HK108" s="244"/>
      <c r="HL108" s="244"/>
      <c r="HM108" s="244"/>
      <c r="HN108" s="244"/>
      <c r="HO108" s="244"/>
      <c r="HP108" s="244"/>
      <c r="HQ108" s="244"/>
      <c r="HR108" s="244"/>
      <c r="HS108" s="244"/>
      <c r="HT108" s="244"/>
      <c r="HU108" s="244"/>
      <c r="HV108" s="244"/>
      <c r="HW108" s="244"/>
      <c r="HX108" s="244"/>
      <c r="HY108" s="244"/>
      <c r="HZ108" s="244"/>
      <c r="IA108" s="244"/>
      <c r="IB108" s="244"/>
      <c r="IC108" s="244"/>
      <c r="ID108" s="244"/>
      <c r="IE108" s="244"/>
      <c r="IF108" s="244"/>
      <c r="IG108" s="244"/>
      <c r="IH108" s="244"/>
      <c r="II108" s="244"/>
      <c r="IJ108" s="244"/>
      <c r="IK108" s="244"/>
      <c r="IL108" s="244"/>
      <c r="IM108" s="244"/>
      <c r="IN108" s="244"/>
    </row>
    <row r="109" spans="1:248" s="659" customFormat="1">
      <c r="A109" s="636" t="s">
        <v>424</v>
      </c>
      <c r="B109" s="636"/>
      <c r="C109" s="636">
        <v>2012</v>
      </c>
      <c r="D109" s="641" t="s">
        <v>852</v>
      </c>
      <c r="E109" s="641" t="s">
        <v>576</v>
      </c>
      <c r="F109" s="660" t="s">
        <v>24</v>
      </c>
      <c r="G109" s="642" t="s">
        <v>11</v>
      </c>
      <c r="H109" s="660" t="s">
        <v>538</v>
      </c>
      <c r="I109" s="641" t="s">
        <v>590</v>
      </c>
      <c r="J109" s="641" t="s">
        <v>181</v>
      </c>
      <c r="K109" s="644" t="s">
        <v>1237</v>
      </c>
      <c r="L109" s="645">
        <v>2.5000000000000001E-2</v>
      </c>
      <c r="M109" s="855">
        <v>0</v>
      </c>
      <c r="N109" s="636"/>
      <c r="O109" s="646" t="s">
        <v>228</v>
      </c>
      <c r="P109" s="647" t="s">
        <v>137</v>
      </c>
      <c r="Q109" s="647">
        <v>111</v>
      </c>
      <c r="R109" s="647"/>
      <c r="S109" s="773"/>
      <c r="T109" s="647"/>
      <c r="U109" s="652"/>
      <c r="V109" s="652"/>
      <c r="W109" s="652"/>
      <c r="X109" s="633"/>
      <c r="Y109" s="633"/>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c r="BR109" s="244"/>
      <c r="BS109" s="244"/>
      <c r="BT109" s="244"/>
      <c r="BU109" s="244"/>
      <c r="BV109" s="244"/>
      <c r="BW109" s="244"/>
      <c r="BX109" s="244"/>
      <c r="BY109" s="244"/>
      <c r="BZ109" s="244"/>
      <c r="CA109" s="244"/>
      <c r="CB109" s="244"/>
      <c r="CC109" s="244"/>
      <c r="CD109" s="244"/>
      <c r="CE109" s="244"/>
      <c r="CF109" s="244"/>
      <c r="CG109" s="244"/>
      <c r="CH109" s="244"/>
      <c r="CI109" s="244"/>
      <c r="CJ109" s="244"/>
      <c r="CK109" s="244"/>
      <c r="CL109" s="244"/>
      <c r="CM109" s="244"/>
      <c r="CN109" s="244"/>
      <c r="CO109" s="244"/>
      <c r="CP109" s="244"/>
      <c r="CQ109" s="244"/>
      <c r="CR109" s="244"/>
      <c r="CS109" s="244"/>
      <c r="CT109" s="244"/>
      <c r="CU109" s="244"/>
      <c r="CV109" s="244"/>
      <c r="CW109" s="244"/>
      <c r="CX109" s="244"/>
      <c r="CY109" s="244"/>
      <c r="CZ109" s="244"/>
      <c r="DA109" s="244"/>
      <c r="DB109" s="244"/>
      <c r="DC109" s="244"/>
      <c r="DD109" s="244"/>
      <c r="DE109" s="244"/>
      <c r="DF109" s="244"/>
      <c r="DG109" s="244"/>
      <c r="DH109" s="244"/>
      <c r="DI109" s="244"/>
      <c r="DJ109" s="244"/>
      <c r="DK109" s="244"/>
      <c r="DL109" s="244"/>
      <c r="DM109" s="244"/>
      <c r="DN109" s="244"/>
      <c r="DO109" s="244"/>
      <c r="DP109" s="244"/>
      <c r="DQ109" s="244"/>
      <c r="DR109" s="244"/>
      <c r="DS109" s="244"/>
      <c r="DT109" s="244"/>
      <c r="DU109" s="244"/>
      <c r="DV109" s="244"/>
      <c r="DW109" s="244"/>
      <c r="DX109" s="244"/>
      <c r="DY109" s="244"/>
      <c r="DZ109" s="244"/>
      <c r="EA109" s="244"/>
      <c r="EB109" s="244"/>
      <c r="EC109" s="244"/>
      <c r="ED109" s="244"/>
      <c r="EE109" s="244"/>
      <c r="EF109" s="244"/>
      <c r="EG109" s="244"/>
      <c r="EH109" s="244"/>
      <c r="EI109" s="244"/>
      <c r="EJ109" s="244"/>
      <c r="EK109" s="244"/>
      <c r="EL109" s="244"/>
      <c r="EM109" s="244"/>
      <c r="EN109" s="244"/>
      <c r="EO109" s="244"/>
      <c r="EP109" s="244"/>
      <c r="EQ109" s="244"/>
      <c r="ER109" s="244"/>
      <c r="ES109" s="244"/>
      <c r="ET109" s="244"/>
      <c r="EU109" s="244"/>
      <c r="EV109" s="244"/>
      <c r="EW109" s="244"/>
      <c r="EX109" s="244"/>
      <c r="EY109" s="244"/>
      <c r="EZ109" s="244"/>
      <c r="FA109" s="244"/>
      <c r="FB109" s="244"/>
      <c r="FC109" s="244"/>
      <c r="FD109" s="244"/>
      <c r="FE109" s="244"/>
      <c r="FF109" s="244"/>
      <c r="FG109" s="244"/>
      <c r="FH109" s="244"/>
      <c r="FI109" s="244"/>
      <c r="FJ109" s="244"/>
      <c r="FK109" s="244"/>
      <c r="FL109" s="244"/>
      <c r="FM109" s="244"/>
      <c r="FN109" s="244"/>
      <c r="FO109" s="244"/>
      <c r="FP109" s="244"/>
      <c r="FQ109" s="244"/>
      <c r="FR109" s="244"/>
      <c r="FS109" s="244"/>
      <c r="FT109" s="244"/>
      <c r="FU109" s="244"/>
      <c r="FV109" s="244"/>
      <c r="FW109" s="244"/>
      <c r="FX109" s="244"/>
      <c r="FY109" s="244"/>
      <c r="FZ109" s="244"/>
      <c r="GA109" s="244"/>
      <c r="GB109" s="244"/>
      <c r="GC109" s="244"/>
      <c r="GD109" s="244"/>
      <c r="GE109" s="244"/>
      <c r="GF109" s="244"/>
      <c r="GG109" s="244"/>
      <c r="GH109" s="244"/>
      <c r="GI109" s="244"/>
      <c r="GJ109" s="244"/>
      <c r="GK109" s="244"/>
      <c r="GL109" s="244"/>
      <c r="GM109" s="244"/>
      <c r="GN109" s="244"/>
      <c r="GO109" s="244"/>
      <c r="GP109" s="244"/>
      <c r="GQ109" s="244"/>
      <c r="GR109" s="244"/>
      <c r="GS109" s="244"/>
      <c r="GT109" s="244"/>
      <c r="GU109" s="244"/>
      <c r="GV109" s="244"/>
      <c r="GW109" s="244"/>
      <c r="GX109" s="244"/>
      <c r="GY109" s="244"/>
      <c r="GZ109" s="244"/>
      <c r="HA109" s="244"/>
      <c r="HB109" s="244"/>
      <c r="HC109" s="244"/>
      <c r="HD109" s="244"/>
      <c r="HE109" s="244"/>
      <c r="HF109" s="244"/>
      <c r="HG109" s="244"/>
      <c r="HH109" s="244"/>
      <c r="HI109" s="244"/>
      <c r="HJ109" s="244"/>
      <c r="HK109" s="244"/>
      <c r="HL109" s="244"/>
      <c r="HM109" s="244"/>
      <c r="HN109" s="244"/>
      <c r="HO109" s="244"/>
      <c r="HP109" s="244"/>
      <c r="HQ109" s="244"/>
      <c r="HR109" s="244"/>
      <c r="HS109" s="244"/>
      <c r="HT109" s="244"/>
      <c r="HU109" s="244"/>
      <c r="HV109" s="244"/>
      <c r="HW109" s="244"/>
      <c r="HX109" s="244"/>
      <c r="HY109" s="244"/>
      <c r="HZ109" s="244"/>
      <c r="IA109" s="244"/>
      <c r="IB109" s="244"/>
      <c r="IC109" s="244"/>
      <c r="ID109" s="244"/>
      <c r="IE109" s="244"/>
      <c r="IF109" s="244"/>
      <c r="IG109" s="244"/>
      <c r="IH109" s="244"/>
      <c r="II109" s="244"/>
      <c r="IJ109" s="244"/>
      <c r="IK109" s="244"/>
      <c r="IL109" s="244"/>
      <c r="IM109" s="244"/>
      <c r="IN109" s="244"/>
    </row>
    <row r="110" spans="1:248" s="659" customFormat="1">
      <c r="A110" s="636" t="s">
        <v>424</v>
      </c>
      <c r="B110" s="636"/>
      <c r="C110" s="636">
        <v>2012</v>
      </c>
      <c r="D110" s="641" t="s">
        <v>852</v>
      </c>
      <c r="E110" s="641" t="s">
        <v>825</v>
      </c>
      <c r="F110" s="660" t="s">
        <v>24</v>
      </c>
      <c r="G110" s="642" t="s">
        <v>11</v>
      </c>
      <c r="H110" s="660" t="s">
        <v>477</v>
      </c>
      <c r="I110" s="641" t="s">
        <v>81</v>
      </c>
      <c r="J110" s="641" t="s">
        <v>181</v>
      </c>
      <c r="K110" s="644" t="s">
        <v>1237</v>
      </c>
      <c r="L110" s="645">
        <v>2.5000000000000001E-2</v>
      </c>
      <c r="M110" s="855">
        <v>400</v>
      </c>
      <c r="N110" s="636"/>
      <c r="O110" s="646" t="s">
        <v>228</v>
      </c>
      <c r="P110" s="647" t="s">
        <v>137</v>
      </c>
      <c r="Q110" s="647">
        <v>1273</v>
      </c>
      <c r="R110" s="647"/>
      <c r="S110" s="773">
        <f t="shared" si="2"/>
        <v>318.25</v>
      </c>
      <c r="T110" s="647"/>
      <c r="U110" s="652"/>
      <c r="V110" s="652"/>
      <c r="W110" s="652"/>
      <c r="X110" s="633"/>
      <c r="Y110" s="633"/>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c r="BR110" s="244"/>
      <c r="BS110" s="244"/>
      <c r="BT110" s="244"/>
      <c r="BU110" s="244"/>
      <c r="BV110" s="244"/>
      <c r="BW110" s="244"/>
      <c r="BX110" s="244"/>
      <c r="BY110" s="244"/>
      <c r="BZ110" s="244"/>
      <c r="CA110" s="244"/>
      <c r="CB110" s="244"/>
      <c r="CC110" s="244"/>
      <c r="CD110" s="244"/>
      <c r="CE110" s="244"/>
      <c r="CF110" s="244"/>
      <c r="CG110" s="244"/>
      <c r="CH110" s="244"/>
      <c r="CI110" s="244"/>
      <c r="CJ110" s="244"/>
      <c r="CK110" s="244"/>
      <c r="CL110" s="244"/>
      <c r="CM110" s="244"/>
      <c r="CN110" s="244"/>
      <c r="CO110" s="244"/>
      <c r="CP110" s="244"/>
      <c r="CQ110" s="244"/>
      <c r="CR110" s="244"/>
      <c r="CS110" s="244"/>
      <c r="CT110" s="244"/>
      <c r="CU110" s="244"/>
      <c r="CV110" s="244"/>
      <c r="CW110" s="244"/>
      <c r="CX110" s="244"/>
      <c r="CY110" s="244"/>
      <c r="CZ110" s="244"/>
      <c r="DA110" s="244"/>
      <c r="DB110" s="244"/>
      <c r="DC110" s="244"/>
      <c r="DD110" s="244"/>
      <c r="DE110" s="244"/>
      <c r="DF110" s="244"/>
      <c r="DG110" s="244"/>
      <c r="DH110" s="244"/>
      <c r="DI110" s="244"/>
      <c r="DJ110" s="244"/>
      <c r="DK110" s="244"/>
      <c r="DL110" s="244"/>
      <c r="DM110" s="244"/>
      <c r="DN110" s="244"/>
      <c r="DO110" s="244"/>
      <c r="DP110" s="244"/>
      <c r="DQ110" s="244"/>
      <c r="DR110" s="244"/>
      <c r="DS110" s="244"/>
      <c r="DT110" s="244"/>
      <c r="DU110" s="244"/>
      <c r="DV110" s="244"/>
      <c r="DW110" s="244"/>
      <c r="DX110" s="244"/>
      <c r="DY110" s="244"/>
      <c r="DZ110" s="244"/>
      <c r="EA110" s="244"/>
      <c r="EB110" s="244"/>
      <c r="EC110" s="244"/>
      <c r="ED110" s="244"/>
      <c r="EE110" s="244"/>
      <c r="EF110" s="244"/>
      <c r="EG110" s="244"/>
      <c r="EH110" s="244"/>
      <c r="EI110" s="244"/>
      <c r="EJ110" s="244"/>
      <c r="EK110" s="244"/>
      <c r="EL110" s="244"/>
      <c r="EM110" s="244"/>
      <c r="EN110" s="244"/>
      <c r="EO110" s="244"/>
      <c r="EP110" s="244"/>
      <c r="EQ110" s="244"/>
      <c r="ER110" s="244"/>
      <c r="ES110" s="244"/>
      <c r="ET110" s="244"/>
      <c r="EU110" s="244"/>
      <c r="EV110" s="244"/>
      <c r="EW110" s="244"/>
      <c r="EX110" s="244"/>
      <c r="EY110" s="244"/>
      <c r="EZ110" s="244"/>
      <c r="FA110" s="244"/>
      <c r="FB110" s="244"/>
      <c r="FC110" s="244"/>
      <c r="FD110" s="244"/>
      <c r="FE110" s="244"/>
      <c r="FF110" s="244"/>
      <c r="FG110" s="244"/>
      <c r="FH110" s="244"/>
      <c r="FI110" s="244"/>
      <c r="FJ110" s="244"/>
      <c r="FK110" s="244"/>
      <c r="FL110" s="244"/>
      <c r="FM110" s="244"/>
      <c r="FN110" s="244"/>
      <c r="FO110" s="244"/>
      <c r="FP110" s="244"/>
      <c r="FQ110" s="244"/>
      <c r="FR110" s="244"/>
      <c r="FS110" s="244"/>
      <c r="FT110" s="244"/>
      <c r="FU110" s="244"/>
      <c r="FV110" s="244"/>
      <c r="FW110" s="244"/>
      <c r="FX110" s="244"/>
      <c r="FY110" s="244"/>
      <c r="FZ110" s="244"/>
      <c r="GA110" s="244"/>
      <c r="GB110" s="244"/>
      <c r="GC110" s="244"/>
      <c r="GD110" s="244"/>
      <c r="GE110" s="244"/>
      <c r="GF110" s="244"/>
      <c r="GG110" s="244"/>
      <c r="GH110" s="244"/>
      <c r="GI110" s="244"/>
      <c r="GJ110" s="244"/>
      <c r="GK110" s="244"/>
      <c r="GL110" s="244"/>
      <c r="GM110" s="244"/>
      <c r="GN110" s="244"/>
      <c r="GO110" s="244"/>
      <c r="GP110" s="244"/>
      <c r="GQ110" s="244"/>
      <c r="GR110" s="244"/>
      <c r="GS110" s="244"/>
      <c r="GT110" s="244"/>
      <c r="GU110" s="244"/>
      <c r="GV110" s="244"/>
      <c r="GW110" s="244"/>
      <c r="GX110" s="244"/>
      <c r="GY110" s="244"/>
      <c r="GZ110" s="244"/>
      <c r="HA110" s="244"/>
      <c r="HB110" s="244"/>
      <c r="HC110" s="244"/>
      <c r="HD110" s="244"/>
      <c r="HE110" s="244"/>
      <c r="HF110" s="244"/>
      <c r="HG110" s="244"/>
      <c r="HH110" s="244"/>
      <c r="HI110" s="244"/>
      <c r="HJ110" s="244"/>
      <c r="HK110" s="244"/>
      <c r="HL110" s="244"/>
      <c r="HM110" s="244"/>
      <c r="HN110" s="244"/>
      <c r="HO110" s="244"/>
      <c r="HP110" s="244"/>
      <c r="HQ110" s="244"/>
      <c r="HR110" s="244"/>
      <c r="HS110" s="244"/>
      <c r="HT110" s="244"/>
      <c r="HU110" s="244"/>
      <c r="HV110" s="244"/>
      <c r="HW110" s="244"/>
      <c r="HX110" s="244"/>
      <c r="HY110" s="244"/>
      <c r="HZ110" s="244"/>
      <c r="IA110" s="244"/>
      <c r="IB110" s="244"/>
      <c r="IC110" s="244"/>
      <c r="ID110" s="244"/>
      <c r="IE110" s="244"/>
      <c r="IF110" s="244"/>
      <c r="IG110" s="244"/>
      <c r="IH110" s="244"/>
      <c r="II110" s="244"/>
      <c r="IJ110" s="244"/>
      <c r="IK110" s="244"/>
      <c r="IL110" s="244"/>
      <c r="IM110" s="244"/>
      <c r="IN110" s="244"/>
    </row>
    <row r="111" spans="1:248" s="659" customFormat="1" ht="33.75">
      <c r="A111" s="636" t="s">
        <v>424</v>
      </c>
      <c r="B111" s="636"/>
      <c r="C111" s="636">
        <v>2012</v>
      </c>
      <c r="D111" s="641" t="s">
        <v>852</v>
      </c>
      <c r="E111" s="641" t="s">
        <v>576</v>
      </c>
      <c r="F111" s="660" t="s">
        <v>24</v>
      </c>
      <c r="G111" s="642" t="s">
        <v>11</v>
      </c>
      <c r="H111" s="660" t="s">
        <v>538</v>
      </c>
      <c r="I111" s="641" t="s">
        <v>590</v>
      </c>
      <c r="J111" s="641" t="s">
        <v>1234</v>
      </c>
      <c r="K111" s="644" t="s">
        <v>1238</v>
      </c>
      <c r="L111" s="645">
        <v>2.5000000000000001E-2</v>
      </c>
      <c r="M111" s="855">
        <v>400</v>
      </c>
      <c r="N111" s="636"/>
      <c r="O111" s="776">
        <v>0.34</v>
      </c>
      <c r="P111" s="647" t="s">
        <v>137</v>
      </c>
      <c r="Q111" s="647">
        <v>470</v>
      </c>
      <c r="R111" s="647"/>
      <c r="S111" s="773">
        <f t="shared" si="2"/>
        <v>117.5</v>
      </c>
      <c r="T111" s="647"/>
      <c r="U111" s="648"/>
      <c r="V111" s="652"/>
      <c r="W111" s="652"/>
      <c r="X111" s="633"/>
      <c r="Y111" s="633"/>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c r="BT111" s="244"/>
      <c r="BU111" s="244"/>
      <c r="BV111" s="244"/>
      <c r="BW111" s="244"/>
      <c r="BX111" s="244"/>
      <c r="BY111" s="244"/>
      <c r="BZ111" s="244"/>
      <c r="CA111" s="244"/>
      <c r="CB111" s="244"/>
      <c r="CC111" s="244"/>
      <c r="CD111" s="244"/>
      <c r="CE111" s="244"/>
      <c r="CF111" s="244"/>
      <c r="CG111" s="244"/>
      <c r="CH111" s="244"/>
      <c r="CI111" s="244"/>
      <c r="CJ111" s="244"/>
      <c r="CK111" s="244"/>
      <c r="CL111" s="244"/>
      <c r="CM111" s="244"/>
      <c r="CN111" s="244"/>
      <c r="CO111" s="244"/>
      <c r="CP111" s="244"/>
      <c r="CQ111" s="244"/>
      <c r="CR111" s="244"/>
      <c r="CS111" s="244"/>
      <c r="CT111" s="244"/>
      <c r="CU111" s="244"/>
      <c r="CV111" s="244"/>
      <c r="CW111" s="244"/>
      <c r="CX111" s="244"/>
      <c r="CY111" s="244"/>
      <c r="CZ111" s="244"/>
      <c r="DA111" s="244"/>
      <c r="DB111" s="244"/>
      <c r="DC111" s="244"/>
      <c r="DD111" s="244"/>
      <c r="DE111" s="244"/>
      <c r="DF111" s="244"/>
      <c r="DG111" s="244"/>
      <c r="DH111" s="244"/>
      <c r="DI111" s="244"/>
      <c r="DJ111" s="244"/>
      <c r="DK111" s="244"/>
      <c r="DL111" s="244"/>
      <c r="DM111" s="244"/>
      <c r="DN111" s="244"/>
      <c r="DO111" s="244"/>
      <c r="DP111" s="244"/>
      <c r="DQ111" s="244"/>
      <c r="DR111" s="244"/>
      <c r="DS111" s="244"/>
      <c r="DT111" s="244"/>
      <c r="DU111" s="244"/>
      <c r="DV111" s="244"/>
      <c r="DW111" s="244"/>
      <c r="DX111" s="244"/>
      <c r="DY111" s="244"/>
      <c r="DZ111" s="244"/>
      <c r="EA111" s="244"/>
      <c r="EB111" s="244"/>
      <c r="EC111" s="244"/>
      <c r="ED111" s="244"/>
      <c r="EE111" s="244"/>
      <c r="EF111" s="244"/>
      <c r="EG111" s="244"/>
      <c r="EH111" s="244"/>
      <c r="EI111" s="244"/>
      <c r="EJ111" s="244"/>
      <c r="EK111" s="244"/>
      <c r="EL111" s="244"/>
      <c r="EM111" s="244"/>
      <c r="EN111" s="244"/>
      <c r="EO111" s="244"/>
      <c r="EP111" s="244"/>
      <c r="EQ111" s="244"/>
      <c r="ER111" s="244"/>
      <c r="ES111" s="244"/>
      <c r="ET111" s="244"/>
      <c r="EU111" s="244"/>
      <c r="EV111" s="244"/>
      <c r="EW111" s="244"/>
      <c r="EX111" s="244"/>
      <c r="EY111" s="244"/>
      <c r="EZ111" s="244"/>
      <c r="FA111" s="244"/>
      <c r="FB111" s="244"/>
      <c r="FC111" s="244"/>
      <c r="FD111" s="244"/>
      <c r="FE111" s="244"/>
      <c r="FF111" s="244"/>
      <c r="FG111" s="244"/>
      <c r="FH111" s="244"/>
      <c r="FI111" s="244"/>
      <c r="FJ111" s="244"/>
      <c r="FK111" s="244"/>
      <c r="FL111" s="244"/>
      <c r="FM111" s="244"/>
      <c r="FN111" s="244"/>
      <c r="FO111" s="244"/>
      <c r="FP111" s="244"/>
      <c r="FQ111" s="244"/>
      <c r="FR111" s="244"/>
      <c r="FS111" s="244"/>
      <c r="FT111" s="244"/>
      <c r="FU111" s="244"/>
      <c r="FV111" s="244"/>
      <c r="FW111" s="244"/>
      <c r="FX111" s="244"/>
      <c r="FY111" s="244"/>
      <c r="FZ111" s="244"/>
      <c r="GA111" s="244"/>
      <c r="GB111" s="244"/>
      <c r="GC111" s="244"/>
      <c r="GD111" s="244"/>
      <c r="GE111" s="244"/>
      <c r="GF111" s="244"/>
      <c r="GG111" s="244"/>
      <c r="GH111" s="244"/>
      <c r="GI111" s="244"/>
      <c r="GJ111" s="244"/>
      <c r="GK111" s="244"/>
      <c r="GL111" s="244"/>
      <c r="GM111" s="244"/>
      <c r="GN111" s="244"/>
      <c r="GO111" s="244"/>
      <c r="GP111" s="244"/>
      <c r="GQ111" s="244"/>
      <c r="GR111" s="244"/>
      <c r="GS111" s="244"/>
      <c r="GT111" s="244"/>
      <c r="GU111" s="244"/>
      <c r="GV111" s="244"/>
      <c r="GW111" s="244"/>
      <c r="GX111" s="244"/>
      <c r="GY111" s="244"/>
      <c r="GZ111" s="244"/>
      <c r="HA111" s="244"/>
      <c r="HB111" s="244"/>
      <c r="HC111" s="244"/>
      <c r="HD111" s="244"/>
      <c r="HE111" s="244"/>
      <c r="HF111" s="244"/>
      <c r="HG111" s="244"/>
      <c r="HH111" s="244"/>
      <c r="HI111" s="244"/>
      <c r="HJ111" s="244"/>
      <c r="HK111" s="244"/>
      <c r="HL111" s="244"/>
      <c r="HM111" s="244"/>
      <c r="HN111" s="244"/>
      <c r="HO111" s="244"/>
      <c r="HP111" s="244"/>
      <c r="HQ111" s="244"/>
      <c r="HR111" s="244"/>
      <c r="HS111" s="244"/>
      <c r="HT111" s="244"/>
      <c r="HU111" s="244"/>
      <c r="HV111" s="244"/>
      <c r="HW111" s="244"/>
      <c r="HX111" s="244"/>
      <c r="HY111" s="244"/>
      <c r="HZ111" s="244"/>
      <c r="IA111" s="244"/>
      <c r="IB111" s="244"/>
      <c r="IC111" s="244"/>
      <c r="ID111" s="244"/>
      <c r="IE111" s="244"/>
      <c r="IF111" s="244"/>
      <c r="IG111" s="244"/>
      <c r="IH111" s="244"/>
      <c r="II111" s="244"/>
      <c r="IJ111" s="244"/>
      <c r="IK111" s="244"/>
      <c r="IL111" s="244"/>
      <c r="IM111" s="244"/>
      <c r="IN111" s="244"/>
    </row>
    <row r="112" spans="1:248" s="659" customFormat="1" ht="33.75">
      <c r="A112" s="636" t="s">
        <v>424</v>
      </c>
      <c r="B112" s="636"/>
      <c r="C112" s="636">
        <v>2012</v>
      </c>
      <c r="D112" s="641" t="s">
        <v>852</v>
      </c>
      <c r="E112" s="641" t="s">
        <v>576</v>
      </c>
      <c r="F112" s="660" t="s">
        <v>24</v>
      </c>
      <c r="G112" s="642" t="s">
        <v>11</v>
      </c>
      <c r="H112" s="660" t="s">
        <v>538</v>
      </c>
      <c r="I112" s="641" t="s">
        <v>590</v>
      </c>
      <c r="J112" s="641" t="s">
        <v>180</v>
      </c>
      <c r="K112" s="644" t="s">
        <v>1238</v>
      </c>
      <c r="L112" s="645">
        <v>2.5000000000000001E-2</v>
      </c>
      <c r="M112" s="855">
        <v>400</v>
      </c>
      <c r="N112" s="636"/>
      <c r="O112" s="776">
        <v>0.23</v>
      </c>
      <c r="P112" s="647" t="s">
        <v>137</v>
      </c>
      <c r="Q112" s="647">
        <v>470</v>
      </c>
      <c r="R112" s="647"/>
      <c r="S112" s="773">
        <f t="shared" si="2"/>
        <v>117.5</v>
      </c>
      <c r="T112" s="647"/>
      <c r="U112" s="652"/>
      <c r="V112" s="652"/>
      <c r="W112" s="652"/>
      <c r="X112" s="633"/>
      <c r="Y112" s="633"/>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c r="BT112" s="244"/>
      <c r="BU112" s="244"/>
      <c r="BV112" s="244"/>
      <c r="BW112" s="244"/>
      <c r="BX112" s="244"/>
      <c r="BY112" s="244"/>
      <c r="BZ112" s="244"/>
      <c r="CA112" s="244"/>
      <c r="CB112" s="244"/>
      <c r="CC112" s="244"/>
      <c r="CD112" s="244"/>
      <c r="CE112" s="244"/>
      <c r="CF112" s="244"/>
      <c r="CG112" s="244"/>
      <c r="CH112" s="244"/>
      <c r="CI112" s="244"/>
      <c r="CJ112" s="244"/>
      <c r="CK112" s="244"/>
      <c r="CL112" s="244"/>
      <c r="CM112" s="244"/>
      <c r="CN112" s="244"/>
      <c r="CO112" s="244"/>
      <c r="CP112" s="244"/>
      <c r="CQ112" s="244"/>
      <c r="CR112" s="244"/>
      <c r="CS112" s="244"/>
      <c r="CT112" s="244"/>
      <c r="CU112" s="244"/>
      <c r="CV112" s="244"/>
      <c r="CW112" s="244"/>
      <c r="CX112" s="244"/>
      <c r="CY112" s="244"/>
      <c r="CZ112" s="244"/>
      <c r="DA112" s="244"/>
      <c r="DB112" s="244"/>
      <c r="DC112" s="244"/>
      <c r="DD112" s="244"/>
      <c r="DE112" s="244"/>
      <c r="DF112" s="244"/>
      <c r="DG112" s="244"/>
      <c r="DH112" s="244"/>
      <c r="DI112" s="244"/>
      <c r="DJ112" s="244"/>
      <c r="DK112" s="244"/>
      <c r="DL112" s="244"/>
      <c r="DM112" s="244"/>
      <c r="DN112" s="244"/>
      <c r="DO112" s="244"/>
      <c r="DP112" s="244"/>
      <c r="DQ112" s="244"/>
      <c r="DR112" s="244"/>
      <c r="DS112" s="244"/>
      <c r="DT112" s="244"/>
      <c r="DU112" s="244"/>
      <c r="DV112" s="244"/>
      <c r="DW112" s="244"/>
      <c r="DX112" s="244"/>
      <c r="DY112" s="244"/>
      <c r="DZ112" s="244"/>
      <c r="EA112" s="244"/>
      <c r="EB112" s="244"/>
      <c r="EC112" s="244"/>
      <c r="ED112" s="244"/>
      <c r="EE112" s="244"/>
      <c r="EF112" s="244"/>
      <c r="EG112" s="244"/>
      <c r="EH112" s="244"/>
      <c r="EI112" s="244"/>
      <c r="EJ112" s="244"/>
      <c r="EK112" s="244"/>
      <c r="EL112" s="244"/>
      <c r="EM112" s="244"/>
      <c r="EN112" s="244"/>
      <c r="EO112" s="244"/>
      <c r="EP112" s="244"/>
      <c r="EQ112" s="244"/>
      <c r="ER112" s="244"/>
      <c r="ES112" s="244"/>
      <c r="ET112" s="244"/>
      <c r="EU112" s="244"/>
      <c r="EV112" s="244"/>
      <c r="EW112" s="244"/>
      <c r="EX112" s="244"/>
      <c r="EY112" s="244"/>
      <c r="EZ112" s="244"/>
      <c r="FA112" s="244"/>
      <c r="FB112" s="244"/>
      <c r="FC112" s="244"/>
      <c r="FD112" s="244"/>
      <c r="FE112" s="244"/>
      <c r="FF112" s="244"/>
      <c r="FG112" s="244"/>
      <c r="FH112" s="244"/>
      <c r="FI112" s="244"/>
      <c r="FJ112" s="244"/>
      <c r="FK112" s="244"/>
      <c r="FL112" s="244"/>
      <c r="FM112" s="244"/>
      <c r="FN112" s="244"/>
      <c r="FO112" s="244"/>
      <c r="FP112" s="244"/>
      <c r="FQ112" s="244"/>
      <c r="FR112" s="244"/>
      <c r="FS112" s="244"/>
      <c r="FT112" s="244"/>
      <c r="FU112" s="244"/>
      <c r="FV112" s="244"/>
      <c r="FW112" s="244"/>
      <c r="FX112" s="244"/>
      <c r="FY112" s="244"/>
      <c r="FZ112" s="244"/>
      <c r="GA112" s="244"/>
      <c r="GB112" s="244"/>
      <c r="GC112" s="244"/>
      <c r="GD112" s="244"/>
      <c r="GE112" s="244"/>
      <c r="GF112" s="244"/>
      <c r="GG112" s="244"/>
      <c r="GH112" s="244"/>
      <c r="GI112" s="244"/>
      <c r="GJ112" s="244"/>
      <c r="GK112" s="244"/>
      <c r="GL112" s="244"/>
      <c r="GM112" s="244"/>
      <c r="GN112" s="244"/>
      <c r="GO112" s="244"/>
      <c r="GP112" s="244"/>
      <c r="GQ112" s="244"/>
      <c r="GR112" s="244"/>
      <c r="GS112" s="244"/>
      <c r="GT112" s="244"/>
      <c r="GU112" s="244"/>
      <c r="GV112" s="244"/>
      <c r="GW112" s="244"/>
      <c r="GX112" s="244"/>
      <c r="GY112" s="244"/>
      <c r="GZ112" s="244"/>
      <c r="HA112" s="244"/>
      <c r="HB112" s="244"/>
      <c r="HC112" s="244"/>
      <c r="HD112" s="244"/>
      <c r="HE112" s="244"/>
      <c r="HF112" s="244"/>
      <c r="HG112" s="244"/>
      <c r="HH112" s="244"/>
      <c r="HI112" s="244"/>
      <c r="HJ112" s="244"/>
      <c r="HK112" s="244"/>
      <c r="HL112" s="244"/>
      <c r="HM112" s="244"/>
      <c r="HN112" s="244"/>
      <c r="HO112" s="244"/>
      <c r="HP112" s="244"/>
      <c r="HQ112" s="244"/>
      <c r="HR112" s="244"/>
      <c r="HS112" s="244"/>
      <c r="HT112" s="244"/>
      <c r="HU112" s="244"/>
      <c r="HV112" s="244"/>
      <c r="HW112" s="244"/>
      <c r="HX112" s="244"/>
      <c r="HY112" s="244"/>
      <c r="HZ112" s="244"/>
      <c r="IA112" s="244"/>
      <c r="IB112" s="244"/>
      <c r="IC112" s="244"/>
      <c r="ID112" s="244"/>
      <c r="IE112" s="244"/>
      <c r="IF112" s="244"/>
      <c r="IG112" s="244"/>
      <c r="IH112" s="244"/>
      <c r="II112" s="244"/>
      <c r="IJ112" s="244"/>
      <c r="IK112" s="244"/>
      <c r="IL112" s="244"/>
      <c r="IM112" s="244"/>
      <c r="IN112" s="244"/>
    </row>
    <row r="113" spans="1:248" s="659" customFormat="1" ht="33.75">
      <c r="A113" s="636" t="s">
        <v>424</v>
      </c>
      <c r="B113" s="636"/>
      <c r="C113" s="636">
        <v>2012</v>
      </c>
      <c r="D113" s="641" t="s">
        <v>852</v>
      </c>
      <c r="E113" s="641" t="s">
        <v>825</v>
      </c>
      <c r="F113" s="660" t="s">
        <v>24</v>
      </c>
      <c r="G113" s="642" t="s">
        <v>11</v>
      </c>
      <c r="H113" s="660" t="s">
        <v>477</v>
      </c>
      <c r="I113" s="641" t="s">
        <v>81</v>
      </c>
      <c r="J113" s="641" t="s">
        <v>1234</v>
      </c>
      <c r="K113" s="644" t="s">
        <v>1238</v>
      </c>
      <c r="L113" s="645">
        <v>2.5000000000000001E-2</v>
      </c>
      <c r="M113" s="855">
        <v>1000</v>
      </c>
      <c r="N113" s="636"/>
      <c r="O113" s="776">
        <v>0.26</v>
      </c>
      <c r="P113" s="647" t="s">
        <v>137</v>
      </c>
      <c r="Q113" s="647">
        <v>1308</v>
      </c>
      <c r="R113" s="647"/>
      <c r="S113" s="773">
        <f t="shared" si="2"/>
        <v>130.80000000000001</v>
      </c>
      <c r="T113" s="647"/>
      <c r="U113" s="652"/>
      <c r="V113" s="652"/>
      <c r="W113" s="652"/>
      <c r="X113" s="633"/>
      <c r="Y113" s="633"/>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c r="BR113" s="244"/>
      <c r="BS113" s="244"/>
      <c r="BT113" s="244"/>
      <c r="BU113" s="244"/>
      <c r="BV113" s="244"/>
      <c r="BW113" s="244"/>
      <c r="BX113" s="244"/>
      <c r="BY113" s="244"/>
      <c r="BZ113" s="244"/>
      <c r="CA113" s="244"/>
      <c r="CB113" s="244"/>
      <c r="CC113" s="244"/>
      <c r="CD113" s="244"/>
      <c r="CE113" s="244"/>
      <c r="CF113" s="244"/>
      <c r="CG113" s="244"/>
      <c r="CH113" s="244"/>
      <c r="CI113" s="244"/>
      <c r="CJ113" s="244"/>
      <c r="CK113" s="244"/>
      <c r="CL113" s="244"/>
      <c r="CM113" s="244"/>
      <c r="CN113" s="244"/>
      <c r="CO113" s="244"/>
      <c r="CP113" s="244"/>
      <c r="CQ113" s="244"/>
      <c r="CR113" s="244"/>
      <c r="CS113" s="244"/>
      <c r="CT113" s="244"/>
      <c r="CU113" s="244"/>
      <c r="CV113" s="244"/>
      <c r="CW113" s="244"/>
      <c r="CX113" s="244"/>
      <c r="CY113" s="244"/>
      <c r="CZ113" s="244"/>
      <c r="DA113" s="244"/>
      <c r="DB113" s="244"/>
      <c r="DC113" s="244"/>
      <c r="DD113" s="244"/>
      <c r="DE113" s="244"/>
      <c r="DF113" s="244"/>
      <c r="DG113" s="244"/>
      <c r="DH113" s="244"/>
      <c r="DI113" s="244"/>
      <c r="DJ113" s="244"/>
      <c r="DK113" s="244"/>
      <c r="DL113" s="244"/>
      <c r="DM113" s="244"/>
      <c r="DN113" s="244"/>
      <c r="DO113" s="244"/>
      <c r="DP113" s="244"/>
      <c r="DQ113" s="244"/>
      <c r="DR113" s="244"/>
      <c r="DS113" s="244"/>
      <c r="DT113" s="244"/>
      <c r="DU113" s="244"/>
      <c r="DV113" s="244"/>
      <c r="DW113" s="244"/>
      <c r="DX113" s="244"/>
      <c r="DY113" s="244"/>
      <c r="DZ113" s="244"/>
      <c r="EA113" s="244"/>
      <c r="EB113" s="244"/>
      <c r="EC113" s="244"/>
      <c r="ED113" s="244"/>
      <c r="EE113" s="244"/>
      <c r="EF113" s="244"/>
      <c r="EG113" s="244"/>
      <c r="EH113" s="244"/>
      <c r="EI113" s="244"/>
      <c r="EJ113" s="244"/>
      <c r="EK113" s="244"/>
      <c r="EL113" s="244"/>
      <c r="EM113" s="244"/>
      <c r="EN113" s="244"/>
      <c r="EO113" s="244"/>
      <c r="EP113" s="244"/>
      <c r="EQ113" s="244"/>
      <c r="ER113" s="244"/>
      <c r="ES113" s="244"/>
      <c r="ET113" s="244"/>
      <c r="EU113" s="244"/>
      <c r="EV113" s="244"/>
      <c r="EW113" s="244"/>
      <c r="EX113" s="244"/>
      <c r="EY113" s="244"/>
      <c r="EZ113" s="244"/>
      <c r="FA113" s="244"/>
      <c r="FB113" s="244"/>
      <c r="FC113" s="244"/>
      <c r="FD113" s="244"/>
      <c r="FE113" s="244"/>
      <c r="FF113" s="244"/>
      <c r="FG113" s="244"/>
      <c r="FH113" s="244"/>
      <c r="FI113" s="244"/>
      <c r="FJ113" s="244"/>
      <c r="FK113" s="244"/>
      <c r="FL113" s="244"/>
      <c r="FM113" s="244"/>
      <c r="FN113" s="244"/>
      <c r="FO113" s="244"/>
      <c r="FP113" s="244"/>
      <c r="FQ113" s="244"/>
      <c r="FR113" s="244"/>
      <c r="FS113" s="244"/>
      <c r="FT113" s="244"/>
      <c r="FU113" s="244"/>
      <c r="FV113" s="244"/>
      <c r="FW113" s="244"/>
      <c r="FX113" s="244"/>
      <c r="FY113" s="244"/>
      <c r="FZ113" s="244"/>
      <c r="GA113" s="244"/>
      <c r="GB113" s="244"/>
      <c r="GC113" s="244"/>
      <c r="GD113" s="244"/>
      <c r="GE113" s="244"/>
      <c r="GF113" s="244"/>
      <c r="GG113" s="244"/>
      <c r="GH113" s="244"/>
      <c r="GI113" s="244"/>
      <c r="GJ113" s="244"/>
      <c r="GK113" s="244"/>
      <c r="GL113" s="244"/>
      <c r="GM113" s="244"/>
      <c r="GN113" s="244"/>
      <c r="GO113" s="244"/>
      <c r="GP113" s="244"/>
      <c r="GQ113" s="244"/>
      <c r="GR113" s="244"/>
      <c r="GS113" s="244"/>
      <c r="GT113" s="244"/>
      <c r="GU113" s="244"/>
      <c r="GV113" s="244"/>
      <c r="GW113" s="244"/>
      <c r="GX113" s="244"/>
      <c r="GY113" s="244"/>
      <c r="GZ113" s="244"/>
      <c r="HA113" s="244"/>
      <c r="HB113" s="244"/>
      <c r="HC113" s="244"/>
      <c r="HD113" s="244"/>
      <c r="HE113" s="244"/>
      <c r="HF113" s="244"/>
      <c r="HG113" s="244"/>
      <c r="HH113" s="244"/>
      <c r="HI113" s="244"/>
      <c r="HJ113" s="244"/>
      <c r="HK113" s="244"/>
      <c r="HL113" s="244"/>
      <c r="HM113" s="244"/>
      <c r="HN113" s="244"/>
      <c r="HO113" s="244"/>
      <c r="HP113" s="244"/>
      <c r="HQ113" s="244"/>
      <c r="HR113" s="244"/>
      <c r="HS113" s="244"/>
      <c r="HT113" s="244"/>
      <c r="HU113" s="244"/>
      <c r="HV113" s="244"/>
      <c r="HW113" s="244"/>
      <c r="HX113" s="244"/>
      <c r="HY113" s="244"/>
      <c r="HZ113" s="244"/>
      <c r="IA113" s="244"/>
      <c r="IB113" s="244"/>
      <c r="IC113" s="244"/>
      <c r="ID113" s="244"/>
      <c r="IE113" s="244"/>
      <c r="IF113" s="244"/>
      <c r="IG113" s="244"/>
      <c r="IH113" s="244"/>
      <c r="II113" s="244"/>
      <c r="IJ113" s="244"/>
      <c r="IK113" s="244"/>
      <c r="IL113" s="244"/>
      <c r="IM113" s="244"/>
      <c r="IN113" s="244"/>
    </row>
    <row r="114" spans="1:248" s="659" customFormat="1">
      <c r="A114" s="636" t="s">
        <v>424</v>
      </c>
      <c r="B114" s="636"/>
      <c r="C114" s="636">
        <v>2012</v>
      </c>
      <c r="D114" s="641" t="s">
        <v>853</v>
      </c>
      <c r="E114" s="641" t="s">
        <v>825</v>
      </c>
      <c r="F114" s="660" t="s">
        <v>24</v>
      </c>
      <c r="G114" s="642" t="s">
        <v>11</v>
      </c>
      <c r="H114" s="657" t="s">
        <v>1242</v>
      </c>
      <c r="I114" s="641" t="s">
        <v>1256</v>
      </c>
      <c r="J114" s="641" t="s">
        <v>182</v>
      </c>
      <c r="K114" s="644" t="s">
        <v>1237</v>
      </c>
      <c r="L114" s="645">
        <v>2.5000000000000001E-2</v>
      </c>
      <c r="M114" s="855">
        <v>50</v>
      </c>
      <c r="N114" s="636"/>
      <c r="O114" s="646" t="s">
        <v>228</v>
      </c>
      <c r="P114" s="647" t="s">
        <v>137</v>
      </c>
      <c r="Q114" s="647">
        <v>45</v>
      </c>
      <c r="R114" s="647"/>
      <c r="S114" s="773">
        <f t="shared" si="2"/>
        <v>90</v>
      </c>
      <c r="T114" s="647"/>
      <c r="U114" s="652"/>
      <c r="V114" s="652"/>
      <c r="W114" s="652"/>
      <c r="X114" s="633"/>
      <c r="Y114" s="633"/>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c r="BT114" s="244"/>
      <c r="BU114" s="244"/>
      <c r="BV114" s="244"/>
      <c r="BW114" s="244"/>
      <c r="BX114" s="244"/>
      <c r="BY114" s="244"/>
      <c r="BZ114" s="244"/>
      <c r="CA114" s="244"/>
      <c r="CB114" s="244"/>
      <c r="CC114" s="244"/>
      <c r="CD114" s="244"/>
      <c r="CE114" s="244"/>
      <c r="CF114" s="244"/>
      <c r="CG114" s="244"/>
      <c r="CH114" s="244"/>
      <c r="CI114" s="244"/>
      <c r="CJ114" s="244"/>
      <c r="CK114" s="244"/>
      <c r="CL114" s="244"/>
      <c r="CM114" s="244"/>
      <c r="CN114" s="244"/>
      <c r="CO114" s="244"/>
      <c r="CP114" s="244"/>
      <c r="CQ114" s="244"/>
      <c r="CR114" s="244"/>
      <c r="CS114" s="244"/>
      <c r="CT114" s="244"/>
      <c r="CU114" s="244"/>
      <c r="CV114" s="244"/>
      <c r="CW114" s="244"/>
      <c r="CX114" s="244"/>
      <c r="CY114" s="244"/>
      <c r="CZ114" s="244"/>
      <c r="DA114" s="244"/>
      <c r="DB114" s="244"/>
      <c r="DC114" s="244"/>
      <c r="DD114" s="244"/>
      <c r="DE114" s="244"/>
      <c r="DF114" s="244"/>
      <c r="DG114" s="244"/>
      <c r="DH114" s="244"/>
      <c r="DI114" s="244"/>
      <c r="DJ114" s="244"/>
      <c r="DK114" s="244"/>
      <c r="DL114" s="244"/>
      <c r="DM114" s="244"/>
      <c r="DN114" s="244"/>
      <c r="DO114" s="244"/>
      <c r="DP114" s="244"/>
      <c r="DQ114" s="244"/>
      <c r="DR114" s="244"/>
      <c r="DS114" s="244"/>
      <c r="DT114" s="244"/>
      <c r="DU114" s="244"/>
      <c r="DV114" s="244"/>
      <c r="DW114" s="244"/>
      <c r="DX114" s="244"/>
      <c r="DY114" s="244"/>
      <c r="DZ114" s="244"/>
      <c r="EA114" s="244"/>
      <c r="EB114" s="244"/>
      <c r="EC114" s="244"/>
      <c r="ED114" s="244"/>
      <c r="EE114" s="244"/>
      <c r="EF114" s="244"/>
      <c r="EG114" s="244"/>
      <c r="EH114" s="244"/>
      <c r="EI114" s="244"/>
      <c r="EJ114" s="244"/>
      <c r="EK114" s="244"/>
      <c r="EL114" s="244"/>
      <c r="EM114" s="244"/>
      <c r="EN114" s="244"/>
      <c r="EO114" s="244"/>
      <c r="EP114" s="244"/>
      <c r="EQ114" s="244"/>
      <c r="ER114" s="244"/>
      <c r="ES114" s="244"/>
      <c r="ET114" s="244"/>
      <c r="EU114" s="244"/>
      <c r="EV114" s="244"/>
      <c r="EW114" s="244"/>
      <c r="EX114" s="244"/>
      <c r="EY114" s="244"/>
      <c r="EZ114" s="244"/>
      <c r="FA114" s="244"/>
      <c r="FB114" s="244"/>
      <c r="FC114" s="244"/>
      <c r="FD114" s="244"/>
      <c r="FE114" s="244"/>
      <c r="FF114" s="244"/>
      <c r="FG114" s="244"/>
      <c r="FH114" s="244"/>
      <c r="FI114" s="244"/>
      <c r="FJ114" s="244"/>
      <c r="FK114" s="244"/>
      <c r="FL114" s="244"/>
      <c r="FM114" s="244"/>
      <c r="FN114" s="244"/>
      <c r="FO114" s="244"/>
      <c r="FP114" s="244"/>
      <c r="FQ114" s="244"/>
      <c r="FR114" s="244"/>
      <c r="FS114" s="244"/>
      <c r="FT114" s="244"/>
      <c r="FU114" s="244"/>
      <c r="FV114" s="244"/>
      <c r="FW114" s="244"/>
      <c r="FX114" s="244"/>
      <c r="FY114" s="244"/>
      <c r="FZ114" s="244"/>
      <c r="GA114" s="244"/>
      <c r="GB114" s="244"/>
      <c r="GC114" s="244"/>
      <c r="GD114" s="244"/>
      <c r="GE114" s="244"/>
      <c r="GF114" s="244"/>
      <c r="GG114" s="244"/>
      <c r="GH114" s="244"/>
      <c r="GI114" s="244"/>
      <c r="GJ114" s="244"/>
      <c r="GK114" s="244"/>
      <c r="GL114" s="244"/>
      <c r="GM114" s="244"/>
      <c r="GN114" s="244"/>
      <c r="GO114" s="244"/>
      <c r="GP114" s="244"/>
      <c r="GQ114" s="244"/>
      <c r="GR114" s="244"/>
      <c r="GS114" s="244"/>
      <c r="GT114" s="244"/>
      <c r="GU114" s="244"/>
      <c r="GV114" s="244"/>
      <c r="GW114" s="244"/>
      <c r="GX114" s="244"/>
      <c r="GY114" s="244"/>
      <c r="GZ114" s="244"/>
      <c r="HA114" s="244"/>
      <c r="HB114" s="244"/>
      <c r="HC114" s="244"/>
      <c r="HD114" s="244"/>
      <c r="HE114" s="244"/>
      <c r="HF114" s="244"/>
      <c r="HG114" s="244"/>
      <c r="HH114" s="244"/>
      <c r="HI114" s="244"/>
      <c r="HJ114" s="244"/>
      <c r="HK114" s="244"/>
      <c r="HL114" s="244"/>
      <c r="HM114" s="244"/>
      <c r="HN114" s="244"/>
      <c r="HO114" s="244"/>
      <c r="HP114" s="244"/>
      <c r="HQ114" s="244"/>
      <c r="HR114" s="244"/>
      <c r="HS114" s="244"/>
      <c r="HT114" s="244"/>
      <c r="HU114" s="244"/>
      <c r="HV114" s="244"/>
      <c r="HW114" s="244"/>
      <c r="HX114" s="244"/>
      <c r="HY114" s="244"/>
      <c r="HZ114" s="244"/>
      <c r="IA114" s="244"/>
      <c r="IB114" s="244"/>
      <c r="IC114" s="244"/>
      <c r="ID114" s="244"/>
      <c r="IE114" s="244"/>
      <c r="IF114" s="244"/>
      <c r="IG114" s="244"/>
      <c r="IH114" s="244"/>
      <c r="II114" s="244"/>
      <c r="IJ114" s="244"/>
      <c r="IK114" s="244"/>
      <c r="IL114" s="244"/>
      <c r="IM114" s="244"/>
      <c r="IN114" s="244"/>
    </row>
    <row r="115" spans="1:248" s="659" customFormat="1">
      <c r="A115" s="636" t="s">
        <v>424</v>
      </c>
      <c r="B115" s="636"/>
      <c r="C115" s="636">
        <v>2012</v>
      </c>
      <c r="D115" s="641" t="s">
        <v>853</v>
      </c>
      <c r="E115" s="641" t="s">
        <v>825</v>
      </c>
      <c r="F115" s="660" t="s">
        <v>24</v>
      </c>
      <c r="G115" s="642" t="s">
        <v>11</v>
      </c>
      <c r="H115" s="657" t="s">
        <v>1242</v>
      </c>
      <c r="I115" s="641" t="s">
        <v>1256</v>
      </c>
      <c r="J115" s="641" t="s">
        <v>181</v>
      </c>
      <c r="K115" s="644" t="s">
        <v>1237</v>
      </c>
      <c r="L115" s="645">
        <v>2.5000000000000001E-2</v>
      </c>
      <c r="M115" s="855">
        <v>50</v>
      </c>
      <c r="N115" s="636"/>
      <c r="O115" s="646" t="s">
        <v>228</v>
      </c>
      <c r="P115" s="647" t="s">
        <v>137</v>
      </c>
      <c r="Q115" s="647">
        <v>48</v>
      </c>
      <c r="R115" s="647"/>
      <c r="S115" s="773">
        <f t="shared" si="2"/>
        <v>96</v>
      </c>
      <c r="T115" s="647"/>
      <c r="U115" s="648"/>
      <c r="V115" s="652"/>
      <c r="W115" s="652"/>
      <c r="X115" s="633"/>
      <c r="Y115" s="633"/>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c r="BS115" s="244"/>
      <c r="BT115" s="244"/>
      <c r="BU115" s="244"/>
      <c r="BV115" s="244"/>
      <c r="BW115" s="244"/>
      <c r="BX115" s="244"/>
      <c r="BY115" s="244"/>
      <c r="BZ115" s="244"/>
      <c r="CA115" s="244"/>
      <c r="CB115" s="244"/>
      <c r="CC115" s="244"/>
      <c r="CD115" s="244"/>
      <c r="CE115" s="244"/>
      <c r="CF115" s="244"/>
      <c r="CG115" s="244"/>
      <c r="CH115" s="244"/>
      <c r="CI115" s="244"/>
      <c r="CJ115" s="244"/>
      <c r="CK115" s="244"/>
      <c r="CL115" s="244"/>
      <c r="CM115" s="244"/>
      <c r="CN115" s="244"/>
      <c r="CO115" s="244"/>
      <c r="CP115" s="244"/>
      <c r="CQ115" s="244"/>
      <c r="CR115" s="244"/>
      <c r="CS115" s="244"/>
      <c r="CT115" s="244"/>
      <c r="CU115" s="244"/>
      <c r="CV115" s="244"/>
      <c r="CW115" s="244"/>
      <c r="CX115" s="244"/>
      <c r="CY115" s="244"/>
      <c r="CZ115" s="244"/>
      <c r="DA115" s="244"/>
      <c r="DB115" s="244"/>
      <c r="DC115" s="244"/>
      <c r="DD115" s="244"/>
      <c r="DE115" s="244"/>
      <c r="DF115" s="244"/>
      <c r="DG115" s="244"/>
      <c r="DH115" s="244"/>
      <c r="DI115" s="244"/>
      <c r="DJ115" s="244"/>
      <c r="DK115" s="244"/>
      <c r="DL115" s="244"/>
      <c r="DM115" s="244"/>
      <c r="DN115" s="244"/>
      <c r="DO115" s="244"/>
      <c r="DP115" s="244"/>
      <c r="DQ115" s="244"/>
      <c r="DR115" s="244"/>
      <c r="DS115" s="244"/>
      <c r="DT115" s="244"/>
      <c r="DU115" s="244"/>
      <c r="DV115" s="244"/>
      <c r="DW115" s="244"/>
      <c r="DX115" s="244"/>
      <c r="DY115" s="244"/>
      <c r="DZ115" s="244"/>
      <c r="EA115" s="244"/>
      <c r="EB115" s="244"/>
      <c r="EC115" s="244"/>
      <c r="ED115" s="244"/>
      <c r="EE115" s="244"/>
      <c r="EF115" s="244"/>
      <c r="EG115" s="244"/>
      <c r="EH115" s="244"/>
      <c r="EI115" s="244"/>
      <c r="EJ115" s="244"/>
      <c r="EK115" s="244"/>
      <c r="EL115" s="244"/>
      <c r="EM115" s="244"/>
      <c r="EN115" s="244"/>
      <c r="EO115" s="244"/>
      <c r="EP115" s="244"/>
      <c r="EQ115" s="244"/>
      <c r="ER115" s="244"/>
      <c r="ES115" s="244"/>
      <c r="ET115" s="244"/>
      <c r="EU115" s="244"/>
      <c r="EV115" s="244"/>
      <c r="EW115" s="244"/>
      <c r="EX115" s="244"/>
      <c r="EY115" s="244"/>
      <c r="EZ115" s="244"/>
      <c r="FA115" s="244"/>
      <c r="FB115" s="244"/>
      <c r="FC115" s="244"/>
      <c r="FD115" s="244"/>
      <c r="FE115" s="244"/>
      <c r="FF115" s="244"/>
      <c r="FG115" s="244"/>
      <c r="FH115" s="244"/>
      <c r="FI115" s="244"/>
      <c r="FJ115" s="244"/>
      <c r="FK115" s="244"/>
      <c r="FL115" s="244"/>
      <c r="FM115" s="244"/>
      <c r="FN115" s="244"/>
      <c r="FO115" s="244"/>
      <c r="FP115" s="244"/>
      <c r="FQ115" s="244"/>
      <c r="FR115" s="244"/>
      <c r="FS115" s="244"/>
      <c r="FT115" s="244"/>
      <c r="FU115" s="244"/>
      <c r="FV115" s="244"/>
      <c r="FW115" s="244"/>
      <c r="FX115" s="244"/>
      <c r="FY115" s="244"/>
      <c r="FZ115" s="244"/>
      <c r="GA115" s="244"/>
      <c r="GB115" s="244"/>
      <c r="GC115" s="244"/>
      <c r="GD115" s="244"/>
      <c r="GE115" s="244"/>
      <c r="GF115" s="244"/>
      <c r="GG115" s="244"/>
      <c r="GH115" s="244"/>
      <c r="GI115" s="244"/>
      <c r="GJ115" s="244"/>
      <c r="GK115" s="244"/>
      <c r="GL115" s="244"/>
      <c r="GM115" s="244"/>
      <c r="GN115" s="244"/>
      <c r="GO115" s="244"/>
      <c r="GP115" s="244"/>
      <c r="GQ115" s="244"/>
      <c r="GR115" s="244"/>
      <c r="GS115" s="244"/>
      <c r="GT115" s="244"/>
      <c r="GU115" s="244"/>
      <c r="GV115" s="244"/>
      <c r="GW115" s="244"/>
      <c r="GX115" s="244"/>
      <c r="GY115" s="244"/>
      <c r="GZ115" s="244"/>
      <c r="HA115" s="244"/>
      <c r="HB115" s="244"/>
      <c r="HC115" s="244"/>
      <c r="HD115" s="244"/>
      <c r="HE115" s="244"/>
      <c r="HF115" s="244"/>
      <c r="HG115" s="244"/>
      <c r="HH115" s="244"/>
      <c r="HI115" s="244"/>
      <c r="HJ115" s="244"/>
      <c r="HK115" s="244"/>
      <c r="HL115" s="244"/>
      <c r="HM115" s="244"/>
      <c r="HN115" s="244"/>
      <c r="HO115" s="244"/>
      <c r="HP115" s="244"/>
      <c r="HQ115" s="244"/>
      <c r="HR115" s="244"/>
      <c r="HS115" s="244"/>
      <c r="HT115" s="244"/>
      <c r="HU115" s="244"/>
      <c r="HV115" s="244"/>
      <c r="HW115" s="244"/>
      <c r="HX115" s="244"/>
      <c r="HY115" s="244"/>
      <c r="HZ115" s="244"/>
      <c r="IA115" s="244"/>
      <c r="IB115" s="244"/>
      <c r="IC115" s="244"/>
      <c r="ID115" s="244"/>
      <c r="IE115" s="244"/>
      <c r="IF115" s="244"/>
      <c r="IG115" s="244"/>
      <c r="IH115" s="244"/>
      <c r="II115" s="244"/>
      <c r="IJ115" s="244"/>
      <c r="IK115" s="244"/>
      <c r="IL115" s="244"/>
      <c r="IM115" s="244"/>
      <c r="IN115" s="244"/>
    </row>
    <row r="116" spans="1:248" s="659" customFormat="1" ht="33.75">
      <c r="A116" s="636" t="s">
        <v>424</v>
      </c>
      <c r="B116" s="636"/>
      <c r="C116" s="636">
        <v>2012</v>
      </c>
      <c r="D116" s="641" t="s">
        <v>852</v>
      </c>
      <c r="E116" s="641" t="s">
        <v>825</v>
      </c>
      <c r="F116" s="660" t="s">
        <v>24</v>
      </c>
      <c r="G116" s="642" t="s">
        <v>11</v>
      </c>
      <c r="H116" s="660" t="s">
        <v>477</v>
      </c>
      <c r="I116" s="641" t="s">
        <v>81</v>
      </c>
      <c r="J116" s="641" t="s">
        <v>180</v>
      </c>
      <c r="K116" s="644" t="s">
        <v>1238</v>
      </c>
      <c r="L116" s="645">
        <v>2.5000000000000001E-2</v>
      </c>
      <c r="M116" s="855">
        <v>1000</v>
      </c>
      <c r="N116" s="636"/>
      <c r="O116" s="776">
        <v>0.32</v>
      </c>
      <c r="P116" s="647" t="s">
        <v>137</v>
      </c>
      <c r="Q116" s="647">
        <v>1308</v>
      </c>
      <c r="R116" s="647"/>
      <c r="S116" s="773">
        <f t="shared" si="2"/>
        <v>130.80000000000001</v>
      </c>
      <c r="T116" s="647"/>
      <c r="U116" s="648"/>
      <c r="V116" s="652"/>
      <c r="W116" s="652"/>
      <c r="X116" s="633"/>
      <c r="Y116" s="633"/>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c r="BR116" s="244"/>
      <c r="BS116" s="244"/>
      <c r="BT116" s="244"/>
      <c r="BU116" s="244"/>
      <c r="BV116" s="244"/>
      <c r="BW116" s="244"/>
      <c r="BX116" s="244"/>
      <c r="BY116" s="244"/>
      <c r="BZ116" s="244"/>
      <c r="CA116" s="244"/>
      <c r="CB116" s="244"/>
      <c r="CC116" s="244"/>
      <c r="CD116" s="244"/>
      <c r="CE116" s="244"/>
      <c r="CF116" s="244"/>
      <c r="CG116" s="244"/>
      <c r="CH116" s="244"/>
      <c r="CI116" s="244"/>
      <c r="CJ116" s="244"/>
      <c r="CK116" s="244"/>
      <c r="CL116" s="244"/>
      <c r="CM116" s="244"/>
      <c r="CN116" s="244"/>
      <c r="CO116" s="244"/>
      <c r="CP116" s="244"/>
      <c r="CQ116" s="244"/>
      <c r="CR116" s="244"/>
      <c r="CS116" s="244"/>
      <c r="CT116" s="244"/>
      <c r="CU116" s="244"/>
      <c r="CV116" s="244"/>
      <c r="CW116" s="244"/>
      <c r="CX116" s="244"/>
      <c r="CY116" s="244"/>
      <c r="CZ116" s="244"/>
      <c r="DA116" s="244"/>
      <c r="DB116" s="244"/>
      <c r="DC116" s="244"/>
      <c r="DD116" s="244"/>
      <c r="DE116" s="244"/>
      <c r="DF116" s="244"/>
      <c r="DG116" s="244"/>
      <c r="DH116" s="244"/>
      <c r="DI116" s="244"/>
      <c r="DJ116" s="244"/>
      <c r="DK116" s="244"/>
      <c r="DL116" s="244"/>
      <c r="DM116" s="244"/>
      <c r="DN116" s="244"/>
      <c r="DO116" s="244"/>
      <c r="DP116" s="244"/>
      <c r="DQ116" s="244"/>
      <c r="DR116" s="244"/>
      <c r="DS116" s="244"/>
      <c r="DT116" s="244"/>
      <c r="DU116" s="244"/>
      <c r="DV116" s="244"/>
      <c r="DW116" s="244"/>
      <c r="DX116" s="244"/>
      <c r="DY116" s="244"/>
      <c r="DZ116" s="244"/>
      <c r="EA116" s="244"/>
      <c r="EB116" s="244"/>
      <c r="EC116" s="244"/>
      <c r="ED116" s="244"/>
      <c r="EE116" s="244"/>
      <c r="EF116" s="244"/>
      <c r="EG116" s="244"/>
      <c r="EH116" s="244"/>
      <c r="EI116" s="244"/>
      <c r="EJ116" s="244"/>
      <c r="EK116" s="244"/>
      <c r="EL116" s="244"/>
      <c r="EM116" s="244"/>
      <c r="EN116" s="244"/>
      <c r="EO116" s="244"/>
      <c r="EP116" s="244"/>
      <c r="EQ116" s="244"/>
      <c r="ER116" s="244"/>
      <c r="ES116" s="244"/>
      <c r="ET116" s="244"/>
      <c r="EU116" s="244"/>
      <c r="EV116" s="244"/>
      <c r="EW116" s="244"/>
      <c r="EX116" s="244"/>
      <c r="EY116" s="244"/>
      <c r="EZ116" s="244"/>
      <c r="FA116" s="244"/>
      <c r="FB116" s="244"/>
      <c r="FC116" s="244"/>
      <c r="FD116" s="244"/>
      <c r="FE116" s="244"/>
      <c r="FF116" s="244"/>
      <c r="FG116" s="244"/>
      <c r="FH116" s="244"/>
      <c r="FI116" s="244"/>
      <c r="FJ116" s="244"/>
      <c r="FK116" s="244"/>
      <c r="FL116" s="244"/>
      <c r="FM116" s="244"/>
      <c r="FN116" s="244"/>
      <c r="FO116" s="244"/>
      <c r="FP116" s="244"/>
      <c r="FQ116" s="244"/>
      <c r="FR116" s="244"/>
      <c r="FS116" s="244"/>
      <c r="FT116" s="244"/>
      <c r="FU116" s="244"/>
      <c r="FV116" s="244"/>
      <c r="FW116" s="244"/>
      <c r="FX116" s="244"/>
      <c r="FY116" s="244"/>
      <c r="FZ116" s="244"/>
      <c r="GA116" s="244"/>
      <c r="GB116" s="244"/>
      <c r="GC116" s="244"/>
      <c r="GD116" s="244"/>
      <c r="GE116" s="244"/>
      <c r="GF116" s="244"/>
      <c r="GG116" s="244"/>
      <c r="GH116" s="244"/>
      <c r="GI116" s="244"/>
      <c r="GJ116" s="244"/>
      <c r="GK116" s="244"/>
      <c r="GL116" s="244"/>
      <c r="GM116" s="244"/>
      <c r="GN116" s="244"/>
      <c r="GO116" s="244"/>
      <c r="GP116" s="244"/>
      <c r="GQ116" s="244"/>
      <c r="GR116" s="244"/>
      <c r="GS116" s="244"/>
      <c r="GT116" s="244"/>
      <c r="GU116" s="244"/>
      <c r="GV116" s="244"/>
      <c r="GW116" s="244"/>
      <c r="GX116" s="244"/>
      <c r="GY116" s="244"/>
      <c r="GZ116" s="244"/>
      <c r="HA116" s="244"/>
      <c r="HB116" s="244"/>
      <c r="HC116" s="244"/>
      <c r="HD116" s="244"/>
      <c r="HE116" s="244"/>
      <c r="HF116" s="244"/>
      <c r="HG116" s="244"/>
      <c r="HH116" s="244"/>
      <c r="HI116" s="244"/>
      <c r="HJ116" s="244"/>
      <c r="HK116" s="244"/>
      <c r="HL116" s="244"/>
      <c r="HM116" s="244"/>
      <c r="HN116" s="244"/>
      <c r="HO116" s="244"/>
      <c r="HP116" s="244"/>
      <c r="HQ116" s="244"/>
      <c r="HR116" s="244"/>
      <c r="HS116" s="244"/>
      <c r="HT116" s="244"/>
      <c r="HU116" s="244"/>
      <c r="HV116" s="244"/>
      <c r="HW116" s="244"/>
      <c r="HX116" s="244"/>
      <c r="HY116" s="244"/>
      <c r="HZ116" s="244"/>
      <c r="IA116" s="244"/>
      <c r="IB116" s="244"/>
      <c r="IC116" s="244"/>
      <c r="ID116" s="244"/>
      <c r="IE116" s="244"/>
      <c r="IF116" s="244"/>
      <c r="IG116" s="244"/>
      <c r="IH116" s="244"/>
      <c r="II116" s="244"/>
      <c r="IJ116" s="244"/>
      <c r="IK116" s="244"/>
      <c r="IL116" s="244"/>
      <c r="IM116" s="244"/>
      <c r="IN116" s="244"/>
    </row>
    <row r="117" spans="1:248" s="654" customFormat="1" ht="33.75">
      <c r="A117" s="636" t="s">
        <v>424</v>
      </c>
      <c r="B117" s="636"/>
      <c r="C117" s="636">
        <v>2012</v>
      </c>
      <c r="D117" s="641" t="s">
        <v>853</v>
      </c>
      <c r="E117" s="641" t="s">
        <v>825</v>
      </c>
      <c r="F117" s="660" t="s">
        <v>24</v>
      </c>
      <c r="G117" s="642" t="s">
        <v>11</v>
      </c>
      <c r="H117" s="657" t="s">
        <v>1242</v>
      </c>
      <c r="I117" s="641" t="s">
        <v>1256</v>
      </c>
      <c r="J117" s="641" t="s">
        <v>1234</v>
      </c>
      <c r="K117" s="644" t="s">
        <v>1238</v>
      </c>
      <c r="L117" s="645">
        <v>2.5000000000000001E-2</v>
      </c>
      <c r="M117" s="855">
        <v>1000</v>
      </c>
      <c r="N117" s="636"/>
      <c r="O117" s="776">
        <v>0.22</v>
      </c>
      <c r="P117" s="647" t="s">
        <v>137</v>
      </c>
      <c r="Q117" s="647">
        <v>865</v>
      </c>
      <c r="R117" s="647"/>
      <c r="S117" s="773">
        <f t="shared" si="2"/>
        <v>86.5</v>
      </c>
      <c r="T117" s="647"/>
      <c r="U117" s="633"/>
      <c r="V117" s="633"/>
      <c r="W117" s="633"/>
      <c r="X117" s="633"/>
      <c r="Y117" s="633"/>
      <c r="Z117" s="633"/>
      <c r="AA117" s="633"/>
      <c r="AB117" s="633"/>
      <c r="AC117" s="633"/>
      <c r="AD117" s="633"/>
      <c r="AE117" s="633"/>
      <c r="AF117" s="633"/>
      <c r="AG117" s="633"/>
      <c r="AH117" s="633"/>
      <c r="AI117" s="633"/>
      <c r="AJ117" s="633"/>
      <c r="AK117" s="633"/>
      <c r="AL117" s="633"/>
      <c r="AM117" s="633"/>
      <c r="AN117" s="633"/>
      <c r="AO117" s="633"/>
      <c r="AP117" s="633"/>
      <c r="AQ117" s="633"/>
      <c r="AR117" s="633"/>
      <c r="AS117" s="633"/>
      <c r="AT117" s="633"/>
      <c r="AU117" s="633"/>
      <c r="AV117" s="633"/>
      <c r="AW117" s="633"/>
      <c r="AX117" s="633"/>
      <c r="AY117" s="633"/>
      <c r="AZ117" s="633"/>
      <c r="BA117" s="633"/>
      <c r="BB117" s="633"/>
      <c r="BC117" s="633"/>
      <c r="BD117" s="633"/>
      <c r="BE117" s="633"/>
      <c r="BF117" s="633"/>
      <c r="BG117" s="633"/>
      <c r="BH117" s="633"/>
      <c r="BI117" s="633"/>
      <c r="BJ117" s="633"/>
      <c r="BK117" s="633"/>
      <c r="BL117" s="633"/>
      <c r="BM117" s="633"/>
      <c r="BN117" s="633"/>
      <c r="BO117" s="633"/>
      <c r="BP117" s="633"/>
      <c r="BQ117" s="633"/>
      <c r="BR117" s="633"/>
      <c r="BS117" s="633"/>
      <c r="BT117" s="633"/>
      <c r="BU117" s="633"/>
      <c r="BV117" s="633"/>
      <c r="BW117" s="633"/>
      <c r="BX117" s="633"/>
      <c r="BY117" s="633"/>
      <c r="BZ117" s="633"/>
      <c r="CA117" s="633"/>
      <c r="CB117" s="633"/>
      <c r="CC117" s="633"/>
      <c r="CD117" s="633"/>
      <c r="CE117" s="633"/>
      <c r="CF117" s="633"/>
      <c r="CG117" s="633"/>
      <c r="CH117" s="633"/>
      <c r="CI117" s="633"/>
      <c r="CJ117" s="633"/>
      <c r="CK117" s="633"/>
      <c r="CL117" s="633"/>
      <c r="CM117" s="633"/>
      <c r="CN117" s="633"/>
      <c r="CO117" s="633"/>
      <c r="CP117" s="633"/>
      <c r="CQ117" s="633"/>
      <c r="CR117" s="633"/>
      <c r="CS117" s="633"/>
      <c r="CT117" s="633"/>
      <c r="CU117" s="633"/>
      <c r="CV117" s="633"/>
      <c r="CW117" s="633"/>
      <c r="CX117" s="633"/>
      <c r="CY117" s="633"/>
      <c r="CZ117" s="633"/>
      <c r="DA117" s="633"/>
      <c r="DB117" s="633"/>
      <c r="DC117" s="633"/>
      <c r="DD117" s="633"/>
      <c r="DE117" s="633"/>
      <c r="DF117" s="633"/>
      <c r="DG117" s="633"/>
      <c r="DH117" s="633"/>
      <c r="DI117" s="633"/>
      <c r="DJ117" s="633"/>
      <c r="DK117" s="633"/>
      <c r="DL117" s="633"/>
      <c r="DM117" s="633"/>
      <c r="DN117" s="633"/>
      <c r="DO117" s="633"/>
      <c r="DP117" s="633"/>
      <c r="DQ117" s="633"/>
      <c r="DR117" s="633"/>
      <c r="DS117" s="633"/>
      <c r="DT117" s="633"/>
      <c r="DU117" s="633"/>
      <c r="DV117" s="633"/>
      <c r="DW117" s="633"/>
      <c r="DX117" s="633"/>
      <c r="DY117" s="633"/>
      <c r="DZ117" s="633"/>
      <c r="EA117" s="633"/>
      <c r="EB117" s="633"/>
      <c r="EC117" s="633"/>
      <c r="ED117" s="633"/>
      <c r="EE117" s="633"/>
      <c r="EF117" s="633"/>
      <c r="EG117" s="633"/>
      <c r="EH117" s="633"/>
      <c r="EI117" s="633"/>
      <c r="EJ117" s="633"/>
      <c r="EK117" s="633"/>
      <c r="EL117" s="633"/>
      <c r="EM117" s="633"/>
      <c r="EN117" s="633"/>
      <c r="EO117" s="633"/>
      <c r="EP117" s="633"/>
      <c r="EQ117" s="633"/>
      <c r="ER117" s="633"/>
      <c r="ES117" s="633"/>
      <c r="ET117" s="633"/>
      <c r="EU117" s="633"/>
      <c r="EV117" s="633"/>
      <c r="EW117" s="633"/>
      <c r="EX117" s="633"/>
      <c r="EY117" s="633"/>
      <c r="EZ117" s="633"/>
      <c r="FA117" s="633"/>
      <c r="FB117" s="633"/>
      <c r="FC117" s="633"/>
      <c r="FD117" s="633"/>
      <c r="FE117" s="633"/>
      <c r="FF117" s="633"/>
      <c r="FG117" s="633"/>
      <c r="FH117" s="633"/>
      <c r="FI117" s="633"/>
      <c r="FJ117" s="633"/>
      <c r="FK117" s="633"/>
      <c r="FL117" s="633"/>
      <c r="FM117" s="633"/>
      <c r="FN117" s="633"/>
      <c r="FO117" s="633"/>
      <c r="FP117" s="633"/>
      <c r="FQ117" s="633"/>
      <c r="FR117" s="633"/>
      <c r="FS117" s="633"/>
      <c r="FT117" s="633"/>
      <c r="FU117" s="633"/>
      <c r="FV117" s="633"/>
      <c r="FW117" s="633"/>
      <c r="FX117" s="633"/>
      <c r="FY117" s="633"/>
      <c r="FZ117" s="633"/>
      <c r="GA117" s="633"/>
      <c r="GB117" s="633"/>
      <c r="GC117" s="633"/>
      <c r="GD117" s="633"/>
      <c r="GE117" s="633"/>
      <c r="GF117" s="633"/>
      <c r="GG117" s="633"/>
      <c r="GH117" s="633"/>
      <c r="GI117" s="633"/>
      <c r="GJ117" s="633"/>
      <c r="GK117" s="633"/>
      <c r="GL117" s="633"/>
      <c r="GM117" s="633"/>
      <c r="GN117" s="633"/>
      <c r="GO117" s="633"/>
      <c r="GP117" s="633"/>
      <c r="GQ117" s="633"/>
      <c r="GR117" s="633"/>
      <c r="GS117" s="633"/>
      <c r="GT117" s="633"/>
      <c r="GU117" s="633"/>
      <c r="GV117" s="633"/>
      <c r="GW117" s="633"/>
      <c r="GX117" s="633"/>
      <c r="GY117" s="633"/>
      <c r="GZ117" s="633"/>
      <c r="HA117" s="633"/>
      <c r="HB117" s="633"/>
      <c r="HC117" s="633"/>
      <c r="HD117" s="633"/>
      <c r="HE117" s="633"/>
      <c r="HF117" s="633"/>
      <c r="HG117" s="633"/>
      <c r="HH117" s="633"/>
      <c r="HI117" s="633"/>
      <c r="HJ117" s="633"/>
      <c r="HK117" s="633"/>
      <c r="HL117" s="633"/>
      <c r="HM117" s="633"/>
      <c r="HN117" s="633"/>
      <c r="HO117" s="633"/>
      <c r="HP117" s="633"/>
      <c r="HQ117" s="633"/>
      <c r="HR117" s="633"/>
      <c r="HS117" s="633"/>
      <c r="HT117" s="633"/>
      <c r="HU117" s="633"/>
      <c r="HV117" s="633"/>
      <c r="HW117" s="633"/>
      <c r="HX117" s="633"/>
      <c r="HY117" s="633"/>
      <c r="HZ117" s="633"/>
      <c r="IA117" s="633"/>
      <c r="IB117" s="633"/>
      <c r="IC117" s="633"/>
      <c r="ID117" s="633"/>
      <c r="IE117" s="633"/>
      <c r="IF117" s="633"/>
      <c r="IG117" s="633"/>
      <c r="IH117" s="633"/>
      <c r="II117" s="633"/>
      <c r="IJ117" s="633"/>
      <c r="IK117" s="633"/>
      <c r="IL117" s="633"/>
      <c r="IM117" s="633"/>
      <c r="IN117" s="633"/>
    </row>
    <row r="118" spans="1:248" s="814" customFormat="1">
      <c r="A118" s="795" t="s">
        <v>424</v>
      </c>
      <c r="B118" s="795"/>
      <c r="C118" s="795">
        <v>2012</v>
      </c>
      <c r="D118" s="813" t="s">
        <v>729</v>
      </c>
      <c r="E118" s="796" t="s">
        <v>576</v>
      </c>
      <c r="F118" s="810" t="s">
        <v>24</v>
      </c>
      <c r="G118" s="797" t="s">
        <v>11</v>
      </c>
      <c r="H118" s="810" t="s">
        <v>477</v>
      </c>
      <c r="I118" s="796" t="s">
        <v>81</v>
      </c>
      <c r="J118" s="796" t="s">
        <v>182</v>
      </c>
      <c r="K118" s="799" t="s">
        <v>1237</v>
      </c>
      <c r="L118" s="800">
        <v>2.5000000000000001E-2</v>
      </c>
      <c r="M118" s="856">
        <v>150</v>
      </c>
      <c r="N118" s="795"/>
      <c r="O118" s="807" t="s">
        <v>228</v>
      </c>
      <c r="P118" s="802" t="s">
        <v>137</v>
      </c>
      <c r="Q118" s="802">
        <v>225</v>
      </c>
      <c r="R118" s="802"/>
      <c r="S118" s="803">
        <f t="shared" si="2"/>
        <v>150</v>
      </c>
      <c r="T118" s="802"/>
      <c r="U118" s="809"/>
      <c r="V118" s="809"/>
      <c r="W118" s="809"/>
      <c r="X118" s="809"/>
      <c r="Y118" s="809"/>
      <c r="Z118" s="809"/>
      <c r="AA118" s="809"/>
      <c r="AB118" s="809"/>
      <c r="AC118" s="809"/>
      <c r="AD118" s="809"/>
      <c r="AE118" s="809"/>
      <c r="AF118" s="809"/>
      <c r="AG118" s="809"/>
      <c r="AH118" s="809"/>
      <c r="AI118" s="809"/>
      <c r="AJ118" s="809"/>
      <c r="AK118" s="809"/>
      <c r="AL118" s="809"/>
      <c r="AM118" s="809"/>
      <c r="AN118" s="809"/>
      <c r="AO118" s="809"/>
      <c r="AP118" s="809"/>
      <c r="AQ118" s="809"/>
      <c r="AR118" s="809"/>
      <c r="AS118" s="809"/>
      <c r="AT118" s="809"/>
      <c r="AU118" s="809"/>
      <c r="AV118" s="809"/>
      <c r="AW118" s="809"/>
      <c r="AX118" s="809"/>
      <c r="AY118" s="809"/>
      <c r="AZ118" s="809"/>
      <c r="BA118" s="809"/>
      <c r="BB118" s="809"/>
      <c r="BC118" s="809"/>
      <c r="BD118" s="809"/>
      <c r="BE118" s="809"/>
      <c r="BF118" s="809"/>
      <c r="BG118" s="809"/>
      <c r="BH118" s="809"/>
      <c r="BI118" s="809"/>
      <c r="BJ118" s="809"/>
      <c r="BK118" s="809"/>
      <c r="BL118" s="809"/>
      <c r="BM118" s="809"/>
      <c r="BN118" s="809"/>
      <c r="BO118" s="809"/>
      <c r="BP118" s="809"/>
      <c r="BQ118" s="809"/>
      <c r="BR118" s="809"/>
      <c r="BS118" s="809"/>
      <c r="BT118" s="809"/>
      <c r="BU118" s="809"/>
      <c r="BV118" s="809"/>
      <c r="BW118" s="809"/>
      <c r="BX118" s="809"/>
      <c r="BY118" s="809"/>
      <c r="BZ118" s="809"/>
      <c r="CA118" s="809"/>
      <c r="CB118" s="809"/>
      <c r="CC118" s="809"/>
      <c r="CD118" s="809"/>
      <c r="CE118" s="809"/>
      <c r="CF118" s="809"/>
      <c r="CG118" s="809"/>
      <c r="CH118" s="809"/>
      <c r="CI118" s="809"/>
      <c r="CJ118" s="809"/>
      <c r="CK118" s="809"/>
      <c r="CL118" s="809"/>
      <c r="CM118" s="809"/>
      <c r="CN118" s="809"/>
      <c r="CO118" s="809"/>
      <c r="CP118" s="809"/>
      <c r="CQ118" s="809"/>
      <c r="CR118" s="809"/>
      <c r="CS118" s="809"/>
      <c r="CT118" s="809"/>
      <c r="CU118" s="809"/>
      <c r="CV118" s="809"/>
      <c r="CW118" s="809"/>
      <c r="CX118" s="809"/>
      <c r="CY118" s="809"/>
      <c r="CZ118" s="809"/>
      <c r="DA118" s="809"/>
      <c r="DB118" s="809"/>
      <c r="DC118" s="809"/>
      <c r="DD118" s="809"/>
      <c r="DE118" s="809"/>
      <c r="DF118" s="809"/>
      <c r="DG118" s="809"/>
      <c r="DH118" s="809"/>
      <c r="DI118" s="809"/>
      <c r="DJ118" s="809"/>
      <c r="DK118" s="809"/>
      <c r="DL118" s="809"/>
      <c r="DM118" s="809"/>
      <c r="DN118" s="809"/>
      <c r="DO118" s="809"/>
      <c r="DP118" s="809"/>
      <c r="DQ118" s="809"/>
      <c r="DR118" s="809"/>
      <c r="DS118" s="809"/>
      <c r="DT118" s="809"/>
      <c r="DU118" s="809"/>
      <c r="DV118" s="809"/>
      <c r="DW118" s="809"/>
      <c r="DX118" s="809"/>
      <c r="DY118" s="809"/>
      <c r="DZ118" s="809"/>
      <c r="EA118" s="809"/>
      <c r="EB118" s="809"/>
      <c r="EC118" s="809"/>
      <c r="ED118" s="809"/>
      <c r="EE118" s="809"/>
      <c r="EF118" s="809"/>
      <c r="EG118" s="809"/>
      <c r="EH118" s="809"/>
      <c r="EI118" s="809"/>
      <c r="EJ118" s="809"/>
      <c r="EK118" s="809"/>
      <c r="EL118" s="809"/>
      <c r="EM118" s="809"/>
      <c r="EN118" s="809"/>
      <c r="EO118" s="809"/>
      <c r="EP118" s="809"/>
      <c r="EQ118" s="809"/>
      <c r="ER118" s="809"/>
      <c r="ES118" s="809"/>
      <c r="ET118" s="809"/>
      <c r="EU118" s="809"/>
      <c r="EV118" s="809"/>
      <c r="EW118" s="809"/>
      <c r="EX118" s="809"/>
      <c r="EY118" s="809"/>
      <c r="EZ118" s="809"/>
      <c r="FA118" s="809"/>
      <c r="FB118" s="809"/>
      <c r="FC118" s="809"/>
      <c r="FD118" s="809"/>
      <c r="FE118" s="809"/>
      <c r="FF118" s="809"/>
      <c r="FG118" s="809"/>
      <c r="FH118" s="809"/>
      <c r="FI118" s="809"/>
      <c r="FJ118" s="809"/>
      <c r="FK118" s="809"/>
      <c r="FL118" s="809"/>
      <c r="FM118" s="809"/>
      <c r="FN118" s="809"/>
      <c r="FO118" s="809"/>
      <c r="FP118" s="809"/>
      <c r="FQ118" s="809"/>
      <c r="FR118" s="809"/>
      <c r="FS118" s="809"/>
      <c r="FT118" s="809"/>
      <c r="FU118" s="809"/>
      <c r="FV118" s="809"/>
      <c r="FW118" s="809"/>
      <c r="FX118" s="809"/>
      <c r="FY118" s="809"/>
      <c r="FZ118" s="809"/>
      <c r="GA118" s="809"/>
      <c r="GB118" s="809"/>
      <c r="GC118" s="809"/>
      <c r="GD118" s="809"/>
      <c r="GE118" s="809"/>
      <c r="GF118" s="809"/>
      <c r="GG118" s="809"/>
      <c r="GH118" s="809"/>
      <c r="GI118" s="809"/>
      <c r="GJ118" s="809"/>
      <c r="GK118" s="809"/>
      <c r="GL118" s="809"/>
      <c r="GM118" s="809"/>
      <c r="GN118" s="809"/>
      <c r="GO118" s="809"/>
      <c r="GP118" s="809"/>
      <c r="GQ118" s="809"/>
      <c r="GR118" s="809"/>
      <c r="GS118" s="809"/>
      <c r="GT118" s="809"/>
      <c r="GU118" s="809"/>
      <c r="GV118" s="809"/>
      <c r="GW118" s="809"/>
      <c r="GX118" s="809"/>
      <c r="GY118" s="809"/>
      <c r="GZ118" s="809"/>
      <c r="HA118" s="809"/>
      <c r="HB118" s="809"/>
      <c r="HC118" s="809"/>
      <c r="HD118" s="809"/>
      <c r="HE118" s="809"/>
      <c r="HF118" s="809"/>
      <c r="HG118" s="809"/>
      <c r="HH118" s="809"/>
      <c r="HI118" s="809"/>
      <c r="HJ118" s="809"/>
      <c r="HK118" s="809"/>
      <c r="HL118" s="809"/>
      <c r="HM118" s="809"/>
      <c r="HN118" s="809"/>
      <c r="HO118" s="809"/>
      <c r="HP118" s="809"/>
      <c r="HQ118" s="809"/>
      <c r="HR118" s="809"/>
      <c r="HS118" s="809"/>
      <c r="HT118" s="809"/>
      <c r="HU118" s="809"/>
      <c r="HV118" s="809"/>
      <c r="HW118" s="809"/>
      <c r="HX118" s="809"/>
      <c r="HY118" s="809"/>
      <c r="HZ118" s="809"/>
      <c r="IA118" s="809"/>
      <c r="IB118" s="809"/>
      <c r="IC118" s="809"/>
      <c r="ID118" s="809"/>
      <c r="IE118" s="809"/>
      <c r="IF118" s="809"/>
      <c r="IG118" s="809"/>
      <c r="IH118" s="809"/>
      <c r="II118" s="809"/>
      <c r="IJ118" s="809"/>
      <c r="IK118" s="809"/>
      <c r="IL118" s="809"/>
      <c r="IM118" s="809"/>
      <c r="IN118" s="809"/>
    </row>
    <row r="119" spans="1:248" s="811" customFormat="1">
      <c r="A119" s="795" t="s">
        <v>424</v>
      </c>
      <c r="B119" s="795"/>
      <c r="C119" s="795">
        <v>2012</v>
      </c>
      <c r="D119" s="813" t="s">
        <v>729</v>
      </c>
      <c r="E119" s="796" t="s">
        <v>576</v>
      </c>
      <c r="F119" s="810" t="s">
        <v>24</v>
      </c>
      <c r="G119" s="797" t="s">
        <v>11</v>
      </c>
      <c r="H119" s="810" t="s">
        <v>477</v>
      </c>
      <c r="I119" s="796" t="s">
        <v>81</v>
      </c>
      <c r="J119" s="796" t="s">
        <v>181</v>
      </c>
      <c r="K119" s="799" t="s">
        <v>1237</v>
      </c>
      <c r="L119" s="800">
        <v>2.5000000000000001E-2</v>
      </c>
      <c r="M119" s="856">
        <v>150</v>
      </c>
      <c r="N119" s="795"/>
      <c r="O119" s="807" t="s">
        <v>228</v>
      </c>
      <c r="P119" s="802" t="s">
        <v>137</v>
      </c>
      <c r="Q119" s="802">
        <v>227</v>
      </c>
      <c r="R119" s="802"/>
      <c r="S119" s="803">
        <f t="shared" si="2"/>
        <v>151.33333333333334</v>
      </c>
      <c r="T119" s="802"/>
      <c r="U119" s="809"/>
      <c r="V119" s="808"/>
      <c r="W119" s="808"/>
      <c r="X119" s="808"/>
      <c r="Y119" s="808"/>
      <c r="Z119" s="808"/>
      <c r="AA119" s="808"/>
      <c r="AB119" s="808"/>
      <c r="AC119" s="808"/>
      <c r="AD119" s="808"/>
      <c r="AE119" s="808"/>
      <c r="AF119" s="808"/>
      <c r="AG119" s="808"/>
      <c r="AH119" s="808"/>
      <c r="AI119" s="808"/>
      <c r="AJ119" s="808"/>
      <c r="AK119" s="808"/>
      <c r="AL119" s="808"/>
      <c r="AM119" s="808"/>
      <c r="AN119" s="808"/>
      <c r="AO119" s="808"/>
      <c r="AP119" s="808"/>
      <c r="AQ119" s="808"/>
      <c r="AR119" s="808"/>
      <c r="AS119" s="808"/>
      <c r="AT119" s="808"/>
      <c r="AU119" s="808"/>
      <c r="AV119" s="808"/>
      <c r="AW119" s="808"/>
      <c r="AX119" s="808"/>
      <c r="AY119" s="808"/>
      <c r="AZ119" s="808"/>
      <c r="BA119" s="808"/>
      <c r="BB119" s="808"/>
      <c r="BC119" s="808"/>
      <c r="BD119" s="808"/>
      <c r="BE119" s="808"/>
      <c r="BF119" s="808"/>
      <c r="BG119" s="808"/>
      <c r="BH119" s="808"/>
      <c r="BI119" s="808"/>
      <c r="BJ119" s="808"/>
      <c r="BK119" s="808"/>
      <c r="BL119" s="808"/>
      <c r="BM119" s="808"/>
      <c r="BN119" s="808"/>
      <c r="BO119" s="808"/>
      <c r="BP119" s="808"/>
      <c r="BQ119" s="808"/>
      <c r="BR119" s="808"/>
      <c r="BS119" s="808"/>
      <c r="BT119" s="808"/>
      <c r="BU119" s="808"/>
      <c r="BV119" s="808"/>
      <c r="BW119" s="808"/>
      <c r="BX119" s="808"/>
      <c r="BY119" s="808"/>
      <c r="BZ119" s="808"/>
      <c r="CA119" s="808"/>
      <c r="CB119" s="808"/>
      <c r="CC119" s="808"/>
      <c r="CD119" s="808"/>
      <c r="CE119" s="808"/>
      <c r="CF119" s="808"/>
      <c r="CG119" s="808"/>
      <c r="CH119" s="808"/>
      <c r="CI119" s="808"/>
      <c r="CJ119" s="808"/>
      <c r="CK119" s="808"/>
      <c r="CL119" s="808"/>
      <c r="CM119" s="808"/>
      <c r="CN119" s="808"/>
      <c r="CO119" s="808"/>
      <c r="CP119" s="808"/>
      <c r="CQ119" s="808"/>
      <c r="CR119" s="808"/>
      <c r="CS119" s="808"/>
      <c r="CT119" s="808"/>
      <c r="CU119" s="808"/>
      <c r="CV119" s="808"/>
      <c r="CW119" s="808"/>
      <c r="CX119" s="808"/>
      <c r="CY119" s="808"/>
      <c r="CZ119" s="808"/>
      <c r="DA119" s="808"/>
      <c r="DB119" s="808"/>
      <c r="DC119" s="808"/>
      <c r="DD119" s="808"/>
      <c r="DE119" s="808"/>
      <c r="DF119" s="808"/>
      <c r="DG119" s="808"/>
      <c r="DH119" s="808"/>
      <c r="DI119" s="808"/>
      <c r="DJ119" s="808"/>
      <c r="DK119" s="808"/>
      <c r="DL119" s="808"/>
      <c r="DM119" s="808"/>
      <c r="DN119" s="808"/>
      <c r="DO119" s="808"/>
      <c r="DP119" s="808"/>
      <c r="DQ119" s="808"/>
      <c r="DR119" s="808"/>
      <c r="DS119" s="808"/>
      <c r="DT119" s="808"/>
      <c r="DU119" s="808"/>
      <c r="DV119" s="808"/>
      <c r="DW119" s="808"/>
      <c r="DX119" s="808"/>
      <c r="DY119" s="808"/>
      <c r="DZ119" s="808"/>
      <c r="EA119" s="808"/>
      <c r="EB119" s="808"/>
      <c r="EC119" s="808"/>
      <c r="ED119" s="808"/>
      <c r="EE119" s="808"/>
      <c r="EF119" s="808"/>
      <c r="EG119" s="808"/>
      <c r="EH119" s="808"/>
      <c r="EI119" s="808"/>
      <c r="EJ119" s="808"/>
      <c r="EK119" s="808"/>
      <c r="EL119" s="808"/>
      <c r="EM119" s="808"/>
      <c r="EN119" s="808"/>
      <c r="EO119" s="808"/>
      <c r="EP119" s="808"/>
      <c r="EQ119" s="808"/>
      <c r="ER119" s="808"/>
      <c r="ES119" s="808"/>
      <c r="ET119" s="808"/>
      <c r="EU119" s="808"/>
      <c r="EV119" s="808"/>
      <c r="EW119" s="808"/>
      <c r="EX119" s="808"/>
      <c r="EY119" s="808"/>
      <c r="EZ119" s="808"/>
      <c r="FA119" s="808"/>
      <c r="FB119" s="808"/>
      <c r="FC119" s="808"/>
      <c r="FD119" s="808"/>
      <c r="FE119" s="808"/>
      <c r="FF119" s="808"/>
      <c r="FG119" s="808"/>
      <c r="FH119" s="808"/>
      <c r="FI119" s="808"/>
      <c r="FJ119" s="808"/>
      <c r="FK119" s="808"/>
      <c r="FL119" s="808"/>
      <c r="FM119" s="808"/>
      <c r="FN119" s="808"/>
      <c r="FO119" s="808"/>
      <c r="FP119" s="808"/>
      <c r="FQ119" s="808"/>
      <c r="FR119" s="808"/>
      <c r="FS119" s="808"/>
      <c r="FT119" s="808"/>
      <c r="FU119" s="808"/>
      <c r="FV119" s="808"/>
      <c r="FW119" s="808"/>
      <c r="FX119" s="808"/>
      <c r="FY119" s="808"/>
      <c r="FZ119" s="808"/>
      <c r="GA119" s="808"/>
      <c r="GB119" s="808"/>
      <c r="GC119" s="808"/>
      <c r="GD119" s="808"/>
      <c r="GE119" s="808"/>
      <c r="GF119" s="808"/>
      <c r="GG119" s="808"/>
      <c r="GH119" s="808"/>
      <c r="GI119" s="808"/>
      <c r="GJ119" s="808"/>
      <c r="GK119" s="808"/>
      <c r="GL119" s="808"/>
      <c r="GM119" s="808"/>
      <c r="GN119" s="808"/>
      <c r="GO119" s="808"/>
      <c r="GP119" s="808"/>
      <c r="GQ119" s="808"/>
      <c r="GR119" s="808"/>
      <c r="GS119" s="808"/>
      <c r="GT119" s="808"/>
      <c r="GU119" s="808"/>
      <c r="GV119" s="808"/>
      <c r="GW119" s="808"/>
      <c r="GX119" s="808"/>
      <c r="GY119" s="808"/>
      <c r="GZ119" s="808"/>
      <c r="HA119" s="808"/>
      <c r="HB119" s="808"/>
      <c r="HC119" s="808"/>
      <c r="HD119" s="808"/>
      <c r="HE119" s="808"/>
      <c r="HF119" s="808"/>
      <c r="HG119" s="808"/>
      <c r="HH119" s="808"/>
      <c r="HI119" s="808"/>
      <c r="HJ119" s="808"/>
      <c r="HK119" s="808"/>
      <c r="HL119" s="808"/>
      <c r="HM119" s="808"/>
      <c r="HN119" s="808"/>
      <c r="HO119" s="808"/>
      <c r="HP119" s="808"/>
      <c r="HQ119" s="808"/>
      <c r="HR119" s="808"/>
      <c r="HS119" s="808"/>
      <c r="HT119" s="808"/>
      <c r="HU119" s="808"/>
      <c r="HV119" s="808"/>
      <c r="HW119" s="808"/>
      <c r="HX119" s="808"/>
      <c r="HY119" s="808"/>
      <c r="HZ119" s="808"/>
      <c r="IA119" s="808"/>
      <c r="IB119" s="808"/>
      <c r="IC119" s="808"/>
      <c r="ID119" s="808"/>
      <c r="IE119" s="808"/>
      <c r="IF119" s="808"/>
      <c r="IG119" s="808"/>
      <c r="IH119" s="808"/>
      <c r="II119" s="808"/>
      <c r="IJ119" s="808"/>
      <c r="IK119" s="808"/>
      <c r="IL119" s="808"/>
      <c r="IM119" s="808"/>
      <c r="IN119" s="808"/>
    </row>
    <row r="120" spans="1:248" s="659" customFormat="1" ht="33.75">
      <c r="A120" s="636" t="s">
        <v>424</v>
      </c>
      <c r="B120" s="636"/>
      <c r="C120" s="636">
        <v>2012</v>
      </c>
      <c r="D120" s="641" t="s">
        <v>853</v>
      </c>
      <c r="E120" s="641" t="s">
        <v>825</v>
      </c>
      <c r="F120" s="660" t="s">
        <v>24</v>
      </c>
      <c r="G120" s="642" t="s">
        <v>11</v>
      </c>
      <c r="H120" s="657" t="s">
        <v>1242</v>
      </c>
      <c r="I120" s="641" t="s">
        <v>1256</v>
      </c>
      <c r="J120" s="641" t="s">
        <v>180</v>
      </c>
      <c r="K120" s="644" t="s">
        <v>1238</v>
      </c>
      <c r="L120" s="645">
        <v>2.5000000000000001E-2</v>
      </c>
      <c r="M120" s="855">
        <v>1000</v>
      </c>
      <c r="N120" s="636"/>
      <c r="O120" s="776">
        <v>0.27</v>
      </c>
      <c r="P120" s="647" t="s">
        <v>137</v>
      </c>
      <c r="Q120" s="647">
        <v>865</v>
      </c>
      <c r="R120" s="647"/>
      <c r="S120" s="773">
        <f t="shared" si="2"/>
        <v>86.5</v>
      </c>
      <c r="T120" s="647"/>
      <c r="U120" s="648"/>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c r="BS120" s="244"/>
      <c r="BT120" s="244"/>
      <c r="BU120" s="244"/>
      <c r="BV120" s="244"/>
      <c r="BW120" s="244"/>
      <c r="BX120" s="244"/>
      <c r="BY120" s="244"/>
      <c r="BZ120" s="244"/>
      <c r="CA120" s="244"/>
      <c r="CB120" s="244"/>
      <c r="CC120" s="244"/>
      <c r="CD120" s="244"/>
      <c r="CE120" s="244"/>
      <c r="CF120" s="244"/>
      <c r="CG120" s="244"/>
      <c r="CH120" s="244"/>
      <c r="CI120" s="244"/>
      <c r="CJ120" s="244"/>
      <c r="CK120" s="244"/>
      <c r="CL120" s="244"/>
      <c r="CM120" s="244"/>
      <c r="CN120" s="244"/>
      <c r="CO120" s="244"/>
      <c r="CP120" s="244"/>
      <c r="CQ120" s="244"/>
      <c r="CR120" s="244"/>
      <c r="CS120" s="244"/>
      <c r="CT120" s="244"/>
      <c r="CU120" s="244"/>
      <c r="CV120" s="244"/>
      <c r="CW120" s="244"/>
      <c r="CX120" s="244"/>
      <c r="CY120" s="244"/>
      <c r="CZ120" s="244"/>
      <c r="DA120" s="244"/>
      <c r="DB120" s="244"/>
      <c r="DC120" s="244"/>
      <c r="DD120" s="244"/>
      <c r="DE120" s="244"/>
      <c r="DF120" s="244"/>
      <c r="DG120" s="244"/>
      <c r="DH120" s="244"/>
      <c r="DI120" s="244"/>
      <c r="DJ120" s="244"/>
      <c r="DK120" s="244"/>
      <c r="DL120" s="244"/>
      <c r="DM120" s="244"/>
      <c r="DN120" s="244"/>
      <c r="DO120" s="244"/>
      <c r="DP120" s="244"/>
      <c r="DQ120" s="244"/>
      <c r="DR120" s="244"/>
      <c r="DS120" s="244"/>
      <c r="DT120" s="244"/>
      <c r="DU120" s="244"/>
      <c r="DV120" s="244"/>
      <c r="DW120" s="244"/>
      <c r="DX120" s="244"/>
      <c r="DY120" s="244"/>
      <c r="DZ120" s="244"/>
      <c r="EA120" s="244"/>
      <c r="EB120" s="244"/>
      <c r="EC120" s="244"/>
      <c r="ED120" s="244"/>
      <c r="EE120" s="244"/>
      <c r="EF120" s="244"/>
      <c r="EG120" s="244"/>
      <c r="EH120" s="244"/>
      <c r="EI120" s="244"/>
      <c r="EJ120" s="244"/>
      <c r="EK120" s="244"/>
      <c r="EL120" s="244"/>
      <c r="EM120" s="244"/>
      <c r="EN120" s="244"/>
      <c r="EO120" s="244"/>
      <c r="EP120" s="244"/>
      <c r="EQ120" s="244"/>
      <c r="ER120" s="244"/>
      <c r="ES120" s="244"/>
      <c r="ET120" s="244"/>
      <c r="EU120" s="244"/>
      <c r="EV120" s="244"/>
      <c r="EW120" s="244"/>
      <c r="EX120" s="244"/>
      <c r="EY120" s="244"/>
      <c r="EZ120" s="244"/>
      <c r="FA120" s="244"/>
      <c r="FB120" s="244"/>
      <c r="FC120" s="244"/>
      <c r="FD120" s="244"/>
      <c r="FE120" s="244"/>
      <c r="FF120" s="244"/>
      <c r="FG120" s="244"/>
      <c r="FH120" s="244"/>
      <c r="FI120" s="244"/>
      <c r="FJ120" s="244"/>
      <c r="FK120" s="244"/>
      <c r="FL120" s="244"/>
      <c r="FM120" s="244"/>
      <c r="FN120" s="244"/>
      <c r="FO120" s="244"/>
      <c r="FP120" s="244"/>
      <c r="FQ120" s="244"/>
      <c r="FR120" s="244"/>
      <c r="FS120" s="244"/>
      <c r="FT120" s="244"/>
      <c r="FU120" s="244"/>
      <c r="FV120" s="244"/>
      <c r="FW120" s="244"/>
      <c r="FX120" s="244"/>
      <c r="FY120" s="244"/>
      <c r="FZ120" s="244"/>
      <c r="GA120" s="244"/>
      <c r="GB120" s="244"/>
      <c r="GC120" s="244"/>
      <c r="GD120" s="244"/>
      <c r="GE120" s="244"/>
      <c r="GF120" s="244"/>
      <c r="GG120" s="244"/>
      <c r="GH120" s="244"/>
      <c r="GI120" s="244"/>
      <c r="GJ120" s="244"/>
      <c r="GK120" s="244"/>
      <c r="GL120" s="244"/>
      <c r="GM120" s="244"/>
      <c r="GN120" s="244"/>
      <c r="GO120" s="244"/>
      <c r="GP120" s="244"/>
      <c r="GQ120" s="244"/>
      <c r="GR120" s="244"/>
      <c r="GS120" s="244"/>
      <c r="GT120" s="244"/>
      <c r="GU120" s="244"/>
      <c r="GV120" s="244"/>
      <c r="GW120" s="244"/>
      <c r="GX120" s="244"/>
      <c r="GY120" s="244"/>
      <c r="GZ120" s="244"/>
      <c r="HA120" s="244"/>
      <c r="HB120" s="244"/>
      <c r="HC120" s="244"/>
      <c r="HD120" s="244"/>
      <c r="HE120" s="244"/>
      <c r="HF120" s="244"/>
      <c r="HG120" s="244"/>
      <c r="HH120" s="244"/>
      <c r="HI120" s="244"/>
      <c r="HJ120" s="244"/>
      <c r="HK120" s="244"/>
      <c r="HL120" s="244"/>
      <c r="HM120" s="244"/>
      <c r="HN120" s="244"/>
      <c r="HO120" s="244"/>
      <c r="HP120" s="244"/>
      <c r="HQ120" s="244"/>
      <c r="HR120" s="244"/>
      <c r="HS120" s="244"/>
      <c r="HT120" s="244"/>
      <c r="HU120" s="244"/>
      <c r="HV120" s="244"/>
      <c r="HW120" s="244"/>
      <c r="HX120" s="244"/>
      <c r="HY120" s="244"/>
      <c r="HZ120" s="244"/>
      <c r="IA120" s="244"/>
      <c r="IB120" s="244"/>
      <c r="IC120" s="244"/>
      <c r="ID120" s="244"/>
      <c r="IE120" s="244"/>
      <c r="IF120" s="244"/>
      <c r="IG120" s="244"/>
      <c r="IH120" s="244"/>
      <c r="II120" s="244"/>
      <c r="IJ120" s="244"/>
      <c r="IK120" s="244"/>
      <c r="IL120" s="244"/>
      <c r="IM120" s="244"/>
      <c r="IN120" s="244"/>
    </row>
    <row r="121" spans="1:248" s="814" customFormat="1" ht="33.75">
      <c r="A121" s="795" t="s">
        <v>424</v>
      </c>
      <c r="B121" s="795"/>
      <c r="C121" s="795">
        <v>2012</v>
      </c>
      <c r="D121" s="813" t="s">
        <v>729</v>
      </c>
      <c r="E121" s="796" t="s">
        <v>576</v>
      </c>
      <c r="F121" s="810" t="s">
        <v>24</v>
      </c>
      <c r="G121" s="797" t="s">
        <v>11</v>
      </c>
      <c r="H121" s="810" t="s">
        <v>477</v>
      </c>
      <c r="I121" s="796" t="s">
        <v>81</v>
      </c>
      <c r="J121" s="796" t="s">
        <v>1234</v>
      </c>
      <c r="K121" s="799" t="s">
        <v>1238</v>
      </c>
      <c r="L121" s="800">
        <v>2.5000000000000001E-2</v>
      </c>
      <c r="M121" s="856">
        <v>600</v>
      </c>
      <c r="N121" s="795"/>
      <c r="O121" s="801">
        <v>0.09</v>
      </c>
      <c r="P121" s="802" t="s">
        <v>137</v>
      </c>
      <c r="Q121" s="802">
        <v>653</v>
      </c>
      <c r="R121" s="802"/>
      <c r="S121" s="803">
        <f t="shared" si="2"/>
        <v>108.83333333333333</v>
      </c>
      <c r="T121" s="802"/>
      <c r="U121" s="809"/>
      <c r="V121" s="809"/>
      <c r="W121" s="809"/>
      <c r="X121" s="809"/>
      <c r="Y121" s="809"/>
      <c r="Z121" s="809"/>
      <c r="AA121" s="809"/>
      <c r="AB121" s="809"/>
      <c r="AC121" s="809"/>
      <c r="AD121" s="809"/>
      <c r="AE121" s="809"/>
      <c r="AF121" s="809"/>
      <c r="AG121" s="809"/>
      <c r="AH121" s="809"/>
      <c r="AI121" s="809"/>
      <c r="AJ121" s="809"/>
      <c r="AK121" s="809"/>
      <c r="AL121" s="809"/>
      <c r="AM121" s="809"/>
      <c r="AN121" s="809"/>
      <c r="AO121" s="809"/>
      <c r="AP121" s="809"/>
      <c r="AQ121" s="809"/>
      <c r="AR121" s="809"/>
      <c r="AS121" s="809"/>
      <c r="AT121" s="809"/>
      <c r="AU121" s="809"/>
      <c r="AV121" s="809"/>
      <c r="AW121" s="809"/>
      <c r="AX121" s="809"/>
      <c r="AY121" s="809"/>
      <c r="AZ121" s="809"/>
      <c r="BA121" s="809"/>
      <c r="BB121" s="809"/>
      <c r="BC121" s="809"/>
      <c r="BD121" s="809"/>
      <c r="BE121" s="809"/>
      <c r="BF121" s="809"/>
      <c r="BG121" s="809"/>
      <c r="BH121" s="809"/>
      <c r="BI121" s="809"/>
      <c r="BJ121" s="809"/>
      <c r="BK121" s="809"/>
      <c r="BL121" s="809"/>
      <c r="BM121" s="809"/>
      <c r="BN121" s="809"/>
      <c r="BO121" s="809"/>
      <c r="BP121" s="809"/>
      <c r="BQ121" s="809"/>
      <c r="BR121" s="809"/>
      <c r="BS121" s="809"/>
      <c r="BT121" s="809"/>
      <c r="BU121" s="809"/>
      <c r="BV121" s="809"/>
      <c r="BW121" s="809"/>
      <c r="BX121" s="809"/>
      <c r="BY121" s="809"/>
      <c r="BZ121" s="809"/>
      <c r="CA121" s="809"/>
      <c r="CB121" s="809"/>
      <c r="CC121" s="809"/>
      <c r="CD121" s="809"/>
      <c r="CE121" s="809"/>
      <c r="CF121" s="809"/>
      <c r="CG121" s="809"/>
      <c r="CH121" s="809"/>
      <c r="CI121" s="809"/>
      <c r="CJ121" s="809"/>
      <c r="CK121" s="809"/>
      <c r="CL121" s="809"/>
      <c r="CM121" s="809"/>
      <c r="CN121" s="809"/>
      <c r="CO121" s="809"/>
      <c r="CP121" s="809"/>
      <c r="CQ121" s="809"/>
      <c r="CR121" s="809"/>
      <c r="CS121" s="809"/>
      <c r="CT121" s="809"/>
      <c r="CU121" s="809"/>
      <c r="CV121" s="809"/>
      <c r="CW121" s="809"/>
      <c r="CX121" s="809"/>
      <c r="CY121" s="809"/>
      <c r="CZ121" s="809"/>
      <c r="DA121" s="809"/>
      <c r="DB121" s="809"/>
      <c r="DC121" s="809"/>
      <c r="DD121" s="809"/>
      <c r="DE121" s="809"/>
      <c r="DF121" s="809"/>
      <c r="DG121" s="809"/>
      <c r="DH121" s="809"/>
      <c r="DI121" s="809"/>
      <c r="DJ121" s="809"/>
      <c r="DK121" s="809"/>
      <c r="DL121" s="809"/>
      <c r="DM121" s="809"/>
      <c r="DN121" s="809"/>
      <c r="DO121" s="809"/>
      <c r="DP121" s="809"/>
      <c r="DQ121" s="809"/>
      <c r="DR121" s="809"/>
      <c r="DS121" s="809"/>
      <c r="DT121" s="809"/>
      <c r="DU121" s="809"/>
      <c r="DV121" s="809"/>
      <c r="DW121" s="809"/>
      <c r="DX121" s="809"/>
      <c r="DY121" s="809"/>
      <c r="DZ121" s="809"/>
      <c r="EA121" s="809"/>
      <c r="EB121" s="809"/>
      <c r="EC121" s="809"/>
      <c r="ED121" s="809"/>
      <c r="EE121" s="809"/>
      <c r="EF121" s="809"/>
      <c r="EG121" s="809"/>
      <c r="EH121" s="809"/>
      <c r="EI121" s="809"/>
      <c r="EJ121" s="809"/>
      <c r="EK121" s="809"/>
      <c r="EL121" s="809"/>
      <c r="EM121" s="809"/>
      <c r="EN121" s="809"/>
      <c r="EO121" s="809"/>
      <c r="EP121" s="809"/>
      <c r="EQ121" s="809"/>
      <c r="ER121" s="809"/>
      <c r="ES121" s="809"/>
      <c r="ET121" s="809"/>
      <c r="EU121" s="809"/>
      <c r="EV121" s="809"/>
      <c r="EW121" s="809"/>
      <c r="EX121" s="809"/>
      <c r="EY121" s="809"/>
      <c r="EZ121" s="809"/>
      <c r="FA121" s="809"/>
      <c r="FB121" s="809"/>
      <c r="FC121" s="809"/>
      <c r="FD121" s="809"/>
      <c r="FE121" s="809"/>
      <c r="FF121" s="809"/>
      <c r="FG121" s="809"/>
      <c r="FH121" s="809"/>
      <c r="FI121" s="809"/>
      <c r="FJ121" s="809"/>
      <c r="FK121" s="809"/>
      <c r="FL121" s="809"/>
      <c r="FM121" s="809"/>
      <c r="FN121" s="809"/>
      <c r="FO121" s="809"/>
      <c r="FP121" s="809"/>
      <c r="FQ121" s="809"/>
      <c r="FR121" s="809"/>
      <c r="FS121" s="809"/>
      <c r="FT121" s="809"/>
      <c r="FU121" s="809"/>
      <c r="FV121" s="809"/>
      <c r="FW121" s="809"/>
      <c r="FX121" s="809"/>
      <c r="FY121" s="809"/>
      <c r="FZ121" s="809"/>
      <c r="GA121" s="809"/>
      <c r="GB121" s="809"/>
      <c r="GC121" s="809"/>
      <c r="GD121" s="809"/>
      <c r="GE121" s="809"/>
      <c r="GF121" s="809"/>
      <c r="GG121" s="809"/>
      <c r="GH121" s="809"/>
      <c r="GI121" s="809"/>
      <c r="GJ121" s="809"/>
      <c r="GK121" s="809"/>
      <c r="GL121" s="809"/>
      <c r="GM121" s="809"/>
      <c r="GN121" s="809"/>
      <c r="GO121" s="809"/>
      <c r="GP121" s="809"/>
      <c r="GQ121" s="809"/>
      <c r="GR121" s="809"/>
      <c r="GS121" s="809"/>
      <c r="GT121" s="809"/>
      <c r="GU121" s="809"/>
      <c r="GV121" s="809"/>
      <c r="GW121" s="809"/>
      <c r="GX121" s="809"/>
      <c r="GY121" s="809"/>
      <c r="GZ121" s="809"/>
      <c r="HA121" s="809"/>
      <c r="HB121" s="809"/>
      <c r="HC121" s="809"/>
      <c r="HD121" s="809"/>
      <c r="HE121" s="809"/>
      <c r="HF121" s="809"/>
      <c r="HG121" s="809"/>
      <c r="HH121" s="809"/>
      <c r="HI121" s="809"/>
      <c r="HJ121" s="809"/>
      <c r="HK121" s="809"/>
      <c r="HL121" s="809"/>
      <c r="HM121" s="809"/>
      <c r="HN121" s="809"/>
      <c r="HO121" s="809"/>
      <c r="HP121" s="809"/>
      <c r="HQ121" s="809"/>
      <c r="HR121" s="809"/>
      <c r="HS121" s="809"/>
      <c r="HT121" s="809"/>
      <c r="HU121" s="809"/>
      <c r="HV121" s="809"/>
      <c r="HW121" s="809"/>
      <c r="HX121" s="809"/>
      <c r="HY121" s="809"/>
      <c r="HZ121" s="809"/>
      <c r="IA121" s="809"/>
      <c r="IB121" s="809"/>
      <c r="IC121" s="809"/>
      <c r="ID121" s="809"/>
      <c r="IE121" s="809"/>
      <c r="IF121" s="809"/>
      <c r="IG121" s="809"/>
      <c r="IH121" s="809"/>
      <c r="II121" s="809"/>
      <c r="IJ121" s="809"/>
      <c r="IK121" s="809"/>
      <c r="IL121" s="809"/>
      <c r="IM121" s="809"/>
      <c r="IN121" s="809"/>
    </row>
    <row r="122" spans="1:248" s="654" customFormat="1" ht="22.5">
      <c r="A122" s="636" t="s">
        <v>424</v>
      </c>
      <c r="B122" s="636"/>
      <c r="C122" s="636">
        <v>2012</v>
      </c>
      <c r="D122" s="661" t="s">
        <v>846</v>
      </c>
      <c r="E122" s="641" t="s">
        <v>576</v>
      </c>
      <c r="F122" s="660" t="s">
        <v>24</v>
      </c>
      <c r="G122" s="642" t="s">
        <v>11</v>
      </c>
      <c r="H122" s="660" t="s">
        <v>431</v>
      </c>
      <c r="I122" s="641" t="s">
        <v>590</v>
      </c>
      <c r="J122" s="641" t="s">
        <v>182</v>
      </c>
      <c r="K122" s="644" t="s">
        <v>1237</v>
      </c>
      <c r="L122" s="645">
        <v>2.5000000000000001E-2</v>
      </c>
      <c r="M122" s="855">
        <v>50</v>
      </c>
      <c r="N122" s="636"/>
      <c r="O122" s="646" t="s">
        <v>228</v>
      </c>
      <c r="P122" s="647" t="s">
        <v>137</v>
      </c>
      <c r="Q122" s="647">
        <v>0</v>
      </c>
      <c r="R122" s="647"/>
      <c r="S122" s="773">
        <f t="shared" si="2"/>
        <v>0</v>
      </c>
      <c r="T122" s="647"/>
      <c r="U122" s="633"/>
      <c r="V122" s="633"/>
      <c r="W122" s="633"/>
      <c r="X122" s="633"/>
      <c r="Y122" s="633"/>
      <c r="Z122" s="633"/>
      <c r="AA122" s="633"/>
      <c r="AB122" s="633"/>
      <c r="AC122" s="633"/>
      <c r="AD122" s="633"/>
      <c r="AE122" s="633"/>
      <c r="AF122" s="633"/>
      <c r="AG122" s="633"/>
      <c r="AH122" s="633"/>
      <c r="AI122" s="633"/>
      <c r="AJ122" s="633"/>
      <c r="AK122" s="633"/>
      <c r="AL122" s="633"/>
      <c r="AM122" s="633"/>
      <c r="AN122" s="633"/>
      <c r="AO122" s="633"/>
      <c r="AP122" s="633"/>
      <c r="AQ122" s="633"/>
      <c r="AR122" s="633"/>
      <c r="AS122" s="633"/>
      <c r="AT122" s="633"/>
      <c r="AU122" s="633"/>
      <c r="AV122" s="633"/>
      <c r="AW122" s="633"/>
      <c r="AX122" s="633"/>
      <c r="AY122" s="633"/>
      <c r="AZ122" s="633"/>
      <c r="BA122" s="633"/>
      <c r="BB122" s="633"/>
      <c r="BC122" s="633"/>
      <c r="BD122" s="633"/>
      <c r="BE122" s="633"/>
      <c r="BF122" s="633"/>
      <c r="BG122" s="633"/>
      <c r="BH122" s="633"/>
      <c r="BI122" s="633"/>
      <c r="BJ122" s="633"/>
      <c r="BK122" s="633"/>
      <c r="BL122" s="633"/>
      <c r="BM122" s="633"/>
      <c r="BN122" s="633"/>
      <c r="BO122" s="633"/>
      <c r="BP122" s="633"/>
      <c r="BQ122" s="633"/>
      <c r="BR122" s="633"/>
      <c r="BS122" s="633"/>
      <c r="BT122" s="633"/>
      <c r="BU122" s="633"/>
      <c r="BV122" s="633"/>
      <c r="BW122" s="633"/>
      <c r="BX122" s="633"/>
      <c r="BY122" s="633"/>
      <c r="BZ122" s="633"/>
      <c r="CA122" s="633"/>
      <c r="CB122" s="633"/>
      <c r="CC122" s="633"/>
      <c r="CD122" s="633"/>
      <c r="CE122" s="633"/>
      <c r="CF122" s="633"/>
      <c r="CG122" s="633"/>
      <c r="CH122" s="633"/>
      <c r="CI122" s="633"/>
      <c r="CJ122" s="633"/>
      <c r="CK122" s="633"/>
      <c r="CL122" s="633"/>
      <c r="CM122" s="633"/>
      <c r="CN122" s="633"/>
      <c r="CO122" s="633"/>
      <c r="CP122" s="633"/>
      <c r="CQ122" s="633"/>
      <c r="CR122" s="633"/>
      <c r="CS122" s="633"/>
      <c r="CT122" s="633"/>
      <c r="CU122" s="633"/>
      <c r="CV122" s="633"/>
      <c r="CW122" s="633"/>
      <c r="CX122" s="633"/>
      <c r="CY122" s="633"/>
      <c r="CZ122" s="633"/>
      <c r="DA122" s="633"/>
      <c r="DB122" s="633"/>
      <c r="DC122" s="633"/>
      <c r="DD122" s="633"/>
      <c r="DE122" s="633"/>
      <c r="DF122" s="633"/>
      <c r="DG122" s="633"/>
      <c r="DH122" s="633"/>
      <c r="DI122" s="633"/>
      <c r="DJ122" s="633"/>
      <c r="DK122" s="633"/>
      <c r="DL122" s="633"/>
      <c r="DM122" s="633"/>
      <c r="DN122" s="633"/>
      <c r="DO122" s="633"/>
      <c r="DP122" s="633"/>
      <c r="DQ122" s="633"/>
      <c r="DR122" s="633"/>
      <c r="DS122" s="633"/>
      <c r="DT122" s="633"/>
      <c r="DU122" s="633"/>
      <c r="DV122" s="633"/>
      <c r="DW122" s="633"/>
      <c r="DX122" s="633"/>
      <c r="DY122" s="633"/>
      <c r="DZ122" s="633"/>
      <c r="EA122" s="633"/>
      <c r="EB122" s="633"/>
      <c r="EC122" s="633"/>
      <c r="ED122" s="633"/>
      <c r="EE122" s="633"/>
      <c r="EF122" s="633"/>
      <c r="EG122" s="633"/>
      <c r="EH122" s="633"/>
      <c r="EI122" s="633"/>
      <c r="EJ122" s="633"/>
      <c r="EK122" s="633"/>
      <c r="EL122" s="633"/>
      <c r="EM122" s="633"/>
      <c r="EN122" s="633"/>
      <c r="EO122" s="633"/>
      <c r="EP122" s="633"/>
      <c r="EQ122" s="633"/>
      <c r="ER122" s="633"/>
      <c r="ES122" s="633"/>
      <c r="ET122" s="633"/>
      <c r="EU122" s="633"/>
      <c r="EV122" s="633"/>
      <c r="EW122" s="633"/>
      <c r="EX122" s="633"/>
      <c r="EY122" s="633"/>
      <c r="EZ122" s="633"/>
      <c r="FA122" s="633"/>
      <c r="FB122" s="633"/>
      <c r="FC122" s="633"/>
      <c r="FD122" s="633"/>
      <c r="FE122" s="633"/>
      <c r="FF122" s="633"/>
      <c r="FG122" s="633"/>
      <c r="FH122" s="633"/>
      <c r="FI122" s="633"/>
      <c r="FJ122" s="633"/>
      <c r="FK122" s="633"/>
      <c r="FL122" s="633"/>
      <c r="FM122" s="633"/>
      <c r="FN122" s="633"/>
      <c r="FO122" s="633"/>
      <c r="FP122" s="633"/>
      <c r="FQ122" s="633"/>
      <c r="FR122" s="633"/>
      <c r="FS122" s="633"/>
      <c r="FT122" s="633"/>
      <c r="FU122" s="633"/>
      <c r="FV122" s="633"/>
      <c r="FW122" s="633"/>
      <c r="FX122" s="633"/>
      <c r="FY122" s="633"/>
      <c r="FZ122" s="633"/>
      <c r="GA122" s="633"/>
      <c r="GB122" s="633"/>
      <c r="GC122" s="633"/>
      <c r="GD122" s="633"/>
      <c r="GE122" s="633"/>
      <c r="GF122" s="633"/>
      <c r="GG122" s="633"/>
      <c r="GH122" s="633"/>
      <c r="GI122" s="633"/>
      <c r="GJ122" s="633"/>
      <c r="GK122" s="633"/>
      <c r="GL122" s="633"/>
      <c r="GM122" s="633"/>
      <c r="GN122" s="633"/>
      <c r="GO122" s="633"/>
      <c r="GP122" s="633"/>
      <c r="GQ122" s="633"/>
      <c r="GR122" s="633"/>
      <c r="GS122" s="633"/>
      <c r="GT122" s="633"/>
      <c r="GU122" s="633"/>
      <c r="GV122" s="633"/>
      <c r="GW122" s="633"/>
      <c r="GX122" s="633"/>
      <c r="GY122" s="633"/>
      <c r="GZ122" s="633"/>
      <c r="HA122" s="633"/>
      <c r="HB122" s="633"/>
      <c r="HC122" s="633"/>
      <c r="HD122" s="633"/>
      <c r="HE122" s="633"/>
      <c r="HF122" s="633"/>
      <c r="HG122" s="633"/>
      <c r="HH122" s="633"/>
      <c r="HI122" s="633"/>
      <c r="HJ122" s="633"/>
      <c r="HK122" s="633"/>
      <c r="HL122" s="633"/>
      <c r="HM122" s="633"/>
      <c r="HN122" s="633"/>
      <c r="HO122" s="633"/>
      <c r="HP122" s="633"/>
      <c r="HQ122" s="633"/>
      <c r="HR122" s="633"/>
      <c r="HS122" s="633"/>
      <c r="HT122" s="633"/>
      <c r="HU122" s="633"/>
      <c r="HV122" s="633"/>
      <c r="HW122" s="633"/>
      <c r="HX122" s="633"/>
      <c r="HY122" s="633"/>
      <c r="HZ122" s="633"/>
      <c r="IA122" s="633"/>
      <c r="IB122" s="633"/>
      <c r="IC122" s="633"/>
      <c r="ID122" s="633"/>
      <c r="IE122" s="633"/>
      <c r="IF122" s="633"/>
      <c r="IG122" s="633"/>
      <c r="IH122" s="633"/>
      <c r="II122" s="633"/>
      <c r="IJ122" s="633"/>
      <c r="IK122" s="633"/>
      <c r="IL122" s="633"/>
      <c r="IM122" s="633"/>
      <c r="IN122" s="633"/>
    </row>
    <row r="123" spans="1:248" s="659" customFormat="1" ht="22.5">
      <c r="A123" s="636" t="s">
        <v>424</v>
      </c>
      <c r="B123" s="636"/>
      <c r="C123" s="636">
        <v>2012</v>
      </c>
      <c r="D123" s="661" t="s">
        <v>846</v>
      </c>
      <c r="E123" s="641" t="s">
        <v>576</v>
      </c>
      <c r="F123" s="660" t="s">
        <v>24</v>
      </c>
      <c r="G123" s="642" t="s">
        <v>11</v>
      </c>
      <c r="H123" s="660" t="s">
        <v>431</v>
      </c>
      <c r="I123" s="641" t="s">
        <v>590</v>
      </c>
      <c r="J123" s="641" t="s">
        <v>181</v>
      </c>
      <c r="K123" s="644" t="s">
        <v>1237</v>
      </c>
      <c r="L123" s="645">
        <v>2.5000000000000001E-2</v>
      </c>
      <c r="M123" s="855">
        <v>50</v>
      </c>
      <c r="N123" s="636"/>
      <c r="O123" s="646" t="s">
        <v>228</v>
      </c>
      <c r="P123" s="647" t="s">
        <v>137</v>
      </c>
      <c r="Q123" s="647">
        <v>17</v>
      </c>
      <c r="R123" s="647"/>
      <c r="S123" s="773">
        <f t="shared" si="2"/>
        <v>34</v>
      </c>
      <c r="T123" s="647"/>
      <c r="U123" s="633"/>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c r="BO123" s="244"/>
      <c r="BP123" s="244"/>
      <c r="BQ123" s="244"/>
      <c r="BR123" s="244"/>
      <c r="BS123" s="244"/>
      <c r="BT123" s="244"/>
      <c r="BU123" s="244"/>
      <c r="BV123" s="244"/>
      <c r="BW123" s="244"/>
      <c r="BX123" s="244"/>
      <c r="BY123" s="244"/>
      <c r="BZ123" s="244"/>
      <c r="CA123" s="244"/>
      <c r="CB123" s="244"/>
      <c r="CC123" s="244"/>
      <c r="CD123" s="244"/>
      <c r="CE123" s="244"/>
      <c r="CF123" s="244"/>
      <c r="CG123" s="244"/>
      <c r="CH123" s="244"/>
      <c r="CI123" s="244"/>
      <c r="CJ123" s="244"/>
      <c r="CK123" s="244"/>
      <c r="CL123" s="244"/>
      <c r="CM123" s="244"/>
      <c r="CN123" s="244"/>
      <c r="CO123" s="244"/>
      <c r="CP123" s="244"/>
      <c r="CQ123" s="244"/>
      <c r="CR123" s="244"/>
      <c r="CS123" s="244"/>
      <c r="CT123" s="244"/>
      <c r="CU123" s="244"/>
      <c r="CV123" s="244"/>
      <c r="CW123" s="244"/>
      <c r="CX123" s="244"/>
      <c r="CY123" s="244"/>
      <c r="CZ123" s="244"/>
      <c r="DA123" s="244"/>
      <c r="DB123" s="244"/>
      <c r="DC123" s="244"/>
      <c r="DD123" s="244"/>
      <c r="DE123" s="244"/>
      <c r="DF123" s="244"/>
      <c r="DG123" s="244"/>
      <c r="DH123" s="244"/>
      <c r="DI123" s="244"/>
      <c r="DJ123" s="244"/>
      <c r="DK123" s="244"/>
      <c r="DL123" s="244"/>
      <c r="DM123" s="244"/>
      <c r="DN123" s="244"/>
      <c r="DO123" s="244"/>
      <c r="DP123" s="244"/>
      <c r="DQ123" s="244"/>
      <c r="DR123" s="244"/>
      <c r="DS123" s="244"/>
      <c r="DT123" s="244"/>
      <c r="DU123" s="244"/>
      <c r="DV123" s="244"/>
      <c r="DW123" s="244"/>
      <c r="DX123" s="244"/>
      <c r="DY123" s="244"/>
      <c r="DZ123" s="244"/>
      <c r="EA123" s="244"/>
      <c r="EB123" s="244"/>
      <c r="EC123" s="244"/>
      <c r="ED123" s="244"/>
      <c r="EE123" s="244"/>
      <c r="EF123" s="244"/>
      <c r="EG123" s="244"/>
      <c r="EH123" s="244"/>
      <c r="EI123" s="244"/>
      <c r="EJ123" s="244"/>
      <c r="EK123" s="244"/>
      <c r="EL123" s="244"/>
      <c r="EM123" s="244"/>
      <c r="EN123" s="244"/>
      <c r="EO123" s="244"/>
      <c r="EP123" s="244"/>
      <c r="EQ123" s="244"/>
      <c r="ER123" s="244"/>
      <c r="ES123" s="244"/>
      <c r="ET123" s="244"/>
      <c r="EU123" s="244"/>
      <c r="EV123" s="244"/>
      <c r="EW123" s="244"/>
      <c r="EX123" s="244"/>
      <c r="EY123" s="244"/>
      <c r="EZ123" s="244"/>
      <c r="FA123" s="244"/>
      <c r="FB123" s="244"/>
      <c r="FC123" s="244"/>
      <c r="FD123" s="244"/>
      <c r="FE123" s="244"/>
      <c r="FF123" s="244"/>
      <c r="FG123" s="244"/>
      <c r="FH123" s="244"/>
      <c r="FI123" s="244"/>
      <c r="FJ123" s="244"/>
      <c r="FK123" s="244"/>
      <c r="FL123" s="244"/>
      <c r="FM123" s="244"/>
      <c r="FN123" s="244"/>
      <c r="FO123" s="244"/>
      <c r="FP123" s="244"/>
      <c r="FQ123" s="244"/>
      <c r="FR123" s="244"/>
      <c r="FS123" s="244"/>
      <c r="FT123" s="244"/>
      <c r="FU123" s="244"/>
      <c r="FV123" s="244"/>
      <c r="FW123" s="244"/>
      <c r="FX123" s="244"/>
      <c r="FY123" s="244"/>
      <c r="FZ123" s="244"/>
      <c r="GA123" s="244"/>
      <c r="GB123" s="244"/>
      <c r="GC123" s="244"/>
      <c r="GD123" s="244"/>
      <c r="GE123" s="244"/>
      <c r="GF123" s="244"/>
      <c r="GG123" s="244"/>
      <c r="GH123" s="244"/>
      <c r="GI123" s="244"/>
      <c r="GJ123" s="244"/>
      <c r="GK123" s="244"/>
      <c r="GL123" s="244"/>
      <c r="GM123" s="244"/>
      <c r="GN123" s="244"/>
      <c r="GO123" s="244"/>
      <c r="GP123" s="244"/>
      <c r="GQ123" s="244"/>
      <c r="GR123" s="244"/>
      <c r="GS123" s="244"/>
      <c r="GT123" s="244"/>
      <c r="GU123" s="244"/>
      <c r="GV123" s="244"/>
      <c r="GW123" s="244"/>
      <c r="GX123" s="244"/>
      <c r="GY123" s="244"/>
      <c r="GZ123" s="244"/>
      <c r="HA123" s="244"/>
      <c r="HB123" s="244"/>
      <c r="HC123" s="244"/>
      <c r="HD123" s="244"/>
      <c r="HE123" s="244"/>
      <c r="HF123" s="244"/>
      <c r="HG123" s="244"/>
      <c r="HH123" s="244"/>
      <c r="HI123" s="244"/>
      <c r="HJ123" s="244"/>
      <c r="HK123" s="244"/>
      <c r="HL123" s="244"/>
      <c r="HM123" s="244"/>
      <c r="HN123" s="244"/>
      <c r="HO123" s="244"/>
      <c r="HP123" s="244"/>
      <c r="HQ123" s="244"/>
      <c r="HR123" s="244"/>
      <c r="HS123" s="244"/>
      <c r="HT123" s="244"/>
      <c r="HU123" s="244"/>
      <c r="HV123" s="244"/>
      <c r="HW123" s="244"/>
      <c r="HX123" s="244"/>
      <c r="HY123" s="244"/>
      <c r="HZ123" s="244"/>
      <c r="IA123" s="244"/>
      <c r="IB123" s="244"/>
      <c r="IC123" s="244"/>
      <c r="ID123" s="244"/>
      <c r="IE123" s="244"/>
      <c r="IF123" s="244"/>
      <c r="IG123" s="244"/>
      <c r="IH123" s="244"/>
      <c r="II123" s="244"/>
      <c r="IJ123" s="244"/>
      <c r="IK123" s="244"/>
      <c r="IL123" s="244"/>
      <c r="IM123" s="244"/>
      <c r="IN123" s="244"/>
    </row>
    <row r="124" spans="1:248" s="811" customFormat="1" ht="33.75">
      <c r="A124" s="795" t="s">
        <v>424</v>
      </c>
      <c r="B124" s="795"/>
      <c r="C124" s="795">
        <v>2012</v>
      </c>
      <c r="D124" s="813" t="s">
        <v>729</v>
      </c>
      <c r="E124" s="796" t="s">
        <v>576</v>
      </c>
      <c r="F124" s="810" t="s">
        <v>24</v>
      </c>
      <c r="G124" s="797" t="s">
        <v>11</v>
      </c>
      <c r="H124" s="810" t="s">
        <v>477</v>
      </c>
      <c r="I124" s="796" t="s">
        <v>81</v>
      </c>
      <c r="J124" s="796" t="s">
        <v>180</v>
      </c>
      <c r="K124" s="799" t="s">
        <v>1238</v>
      </c>
      <c r="L124" s="800">
        <v>2.5000000000000001E-2</v>
      </c>
      <c r="M124" s="856">
        <v>600</v>
      </c>
      <c r="N124" s="795"/>
      <c r="O124" s="801">
        <v>0.12</v>
      </c>
      <c r="P124" s="802" t="s">
        <v>137</v>
      </c>
      <c r="Q124" s="802">
        <v>653</v>
      </c>
      <c r="R124" s="802"/>
      <c r="S124" s="803">
        <f t="shared" si="2"/>
        <v>108.83333333333333</v>
      </c>
      <c r="T124" s="802"/>
      <c r="U124" s="805"/>
      <c r="V124" s="808"/>
      <c r="W124" s="808"/>
      <c r="X124" s="808"/>
      <c r="Y124" s="808"/>
      <c r="Z124" s="808"/>
      <c r="AA124" s="808"/>
      <c r="AB124" s="808"/>
      <c r="AC124" s="808"/>
      <c r="AD124" s="808"/>
      <c r="AE124" s="808"/>
      <c r="AF124" s="808"/>
      <c r="AG124" s="808"/>
      <c r="AH124" s="808"/>
      <c r="AI124" s="808"/>
      <c r="AJ124" s="808"/>
      <c r="AK124" s="808"/>
      <c r="AL124" s="808"/>
      <c r="AM124" s="808"/>
      <c r="AN124" s="808"/>
      <c r="AO124" s="808"/>
      <c r="AP124" s="808"/>
      <c r="AQ124" s="808"/>
      <c r="AR124" s="808"/>
      <c r="AS124" s="808"/>
      <c r="AT124" s="808"/>
      <c r="AU124" s="808"/>
      <c r="AV124" s="808"/>
      <c r="AW124" s="808"/>
      <c r="AX124" s="808"/>
      <c r="AY124" s="808"/>
      <c r="AZ124" s="808"/>
      <c r="BA124" s="808"/>
      <c r="BB124" s="808"/>
      <c r="BC124" s="808"/>
      <c r="BD124" s="808"/>
      <c r="BE124" s="808"/>
      <c r="BF124" s="808"/>
      <c r="BG124" s="808"/>
      <c r="BH124" s="808"/>
      <c r="BI124" s="808"/>
      <c r="BJ124" s="808"/>
      <c r="BK124" s="808"/>
      <c r="BL124" s="808"/>
      <c r="BM124" s="808"/>
      <c r="BN124" s="808"/>
      <c r="BO124" s="808"/>
      <c r="BP124" s="808"/>
      <c r="BQ124" s="808"/>
      <c r="BR124" s="808"/>
      <c r="BS124" s="808"/>
      <c r="BT124" s="808"/>
      <c r="BU124" s="808"/>
      <c r="BV124" s="808"/>
      <c r="BW124" s="808"/>
      <c r="BX124" s="808"/>
      <c r="BY124" s="808"/>
      <c r="BZ124" s="808"/>
      <c r="CA124" s="808"/>
      <c r="CB124" s="808"/>
      <c r="CC124" s="808"/>
      <c r="CD124" s="808"/>
      <c r="CE124" s="808"/>
      <c r="CF124" s="808"/>
      <c r="CG124" s="808"/>
      <c r="CH124" s="808"/>
      <c r="CI124" s="808"/>
      <c r="CJ124" s="808"/>
      <c r="CK124" s="808"/>
      <c r="CL124" s="808"/>
      <c r="CM124" s="808"/>
      <c r="CN124" s="808"/>
      <c r="CO124" s="808"/>
      <c r="CP124" s="808"/>
      <c r="CQ124" s="808"/>
      <c r="CR124" s="808"/>
      <c r="CS124" s="808"/>
      <c r="CT124" s="808"/>
      <c r="CU124" s="808"/>
      <c r="CV124" s="808"/>
      <c r="CW124" s="808"/>
      <c r="CX124" s="808"/>
      <c r="CY124" s="808"/>
      <c r="CZ124" s="808"/>
      <c r="DA124" s="808"/>
      <c r="DB124" s="808"/>
      <c r="DC124" s="808"/>
      <c r="DD124" s="808"/>
      <c r="DE124" s="808"/>
      <c r="DF124" s="808"/>
      <c r="DG124" s="808"/>
      <c r="DH124" s="808"/>
      <c r="DI124" s="808"/>
      <c r="DJ124" s="808"/>
      <c r="DK124" s="808"/>
      <c r="DL124" s="808"/>
      <c r="DM124" s="808"/>
      <c r="DN124" s="808"/>
      <c r="DO124" s="808"/>
      <c r="DP124" s="808"/>
      <c r="DQ124" s="808"/>
      <c r="DR124" s="808"/>
      <c r="DS124" s="808"/>
      <c r="DT124" s="808"/>
      <c r="DU124" s="808"/>
      <c r="DV124" s="808"/>
      <c r="DW124" s="808"/>
      <c r="DX124" s="808"/>
      <c r="DY124" s="808"/>
      <c r="DZ124" s="808"/>
      <c r="EA124" s="808"/>
      <c r="EB124" s="808"/>
      <c r="EC124" s="808"/>
      <c r="ED124" s="808"/>
      <c r="EE124" s="808"/>
      <c r="EF124" s="808"/>
      <c r="EG124" s="808"/>
      <c r="EH124" s="808"/>
      <c r="EI124" s="808"/>
      <c r="EJ124" s="808"/>
      <c r="EK124" s="808"/>
      <c r="EL124" s="808"/>
      <c r="EM124" s="808"/>
      <c r="EN124" s="808"/>
      <c r="EO124" s="808"/>
      <c r="EP124" s="808"/>
      <c r="EQ124" s="808"/>
      <c r="ER124" s="808"/>
      <c r="ES124" s="808"/>
      <c r="ET124" s="808"/>
      <c r="EU124" s="808"/>
      <c r="EV124" s="808"/>
      <c r="EW124" s="808"/>
      <c r="EX124" s="808"/>
      <c r="EY124" s="808"/>
      <c r="EZ124" s="808"/>
      <c r="FA124" s="808"/>
      <c r="FB124" s="808"/>
      <c r="FC124" s="808"/>
      <c r="FD124" s="808"/>
      <c r="FE124" s="808"/>
      <c r="FF124" s="808"/>
      <c r="FG124" s="808"/>
      <c r="FH124" s="808"/>
      <c r="FI124" s="808"/>
      <c r="FJ124" s="808"/>
      <c r="FK124" s="808"/>
      <c r="FL124" s="808"/>
      <c r="FM124" s="808"/>
      <c r="FN124" s="808"/>
      <c r="FO124" s="808"/>
      <c r="FP124" s="808"/>
      <c r="FQ124" s="808"/>
      <c r="FR124" s="808"/>
      <c r="FS124" s="808"/>
      <c r="FT124" s="808"/>
      <c r="FU124" s="808"/>
      <c r="FV124" s="808"/>
      <c r="FW124" s="808"/>
      <c r="FX124" s="808"/>
      <c r="FY124" s="808"/>
      <c r="FZ124" s="808"/>
      <c r="GA124" s="808"/>
      <c r="GB124" s="808"/>
      <c r="GC124" s="808"/>
      <c r="GD124" s="808"/>
      <c r="GE124" s="808"/>
      <c r="GF124" s="808"/>
      <c r="GG124" s="808"/>
      <c r="GH124" s="808"/>
      <c r="GI124" s="808"/>
      <c r="GJ124" s="808"/>
      <c r="GK124" s="808"/>
      <c r="GL124" s="808"/>
      <c r="GM124" s="808"/>
      <c r="GN124" s="808"/>
      <c r="GO124" s="808"/>
      <c r="GP124" s="808"/>
      <c r="GQ124" s="808"/>
      <c r="GR124" s="808"/>
      <c r="GS124" s="808"/>
      <c r="GT124" s="808"/>
      <c r="GU124" s="808"/>
      <c r="GV124" s="808"/>
      <c r="GW124" s="808"/>
      <c r="GX124" s="808"/>
      <c r="GY124" s="808"/>
      <c r="GZ124" s="808"/>
      <c r="HA124" s="808"/>
      <c r="HB124" s="808"/>
      <c r="HC124" s="808"/>
      <c r="HD124" s="808"/>
      <c r="HE124" s="808"/>
      <c r="HF124" s="808"/>
      <c r="HG124" s="808"/>
      <c r="HH124" s="808"/>
      <c r="HI124" s="808"/>
      <c r="HJ124" s="808"/>
      <c r="HK124" s="808"/>
      <c r="HL124" s="808"/>
      <c r="HM124" s="808"/>
      <c r="HN124" s="808"/>
      <c r="HO124" s="808"/>
      <c r="HP124" s="808"/>
      <c r="HQ124" s="808"/>
      <c r="HR124" s="808"/>
      <c r="HS124" s="808"/>
      <c r="HT124" s="808"/>
      <c r="HU124" s="808"/>
      <c r="HV124" s="808"/>
      <c r="HW124" s="808"/>
      <c r="HX124" s="808"/>
      <c r="HY124" s="808"/>
      <c r="HZ124" s="808"/>
      <c r="IA124" s="808"/>
      <c r="IB124" s="808"/>
      <c r="IC124" s="808"/>
      <c r="ID124" s="808"/>
      <c r="IE124" s="808"/>
      <c r="IF124" s="808"/>
      <c r="IG124" s="808"/>
      <c r="IH124" s="808"/>
      <c r="II124" s="808"/>
      <c r="IJ124" s="808"/>
      <c r="IK124" s="808"/>
      <c r="IL124" s="808"/>
      <c r="IM124" s="808"/>
      <c r="IN124" s="808"/>
    </row>
    <row r="125" spans="1:248" s="659" customFormat="1" ht="33.75">
      <c r="A125" s="636" t="s">
        <v>424</v>
      </c>
      <c r="B125" s="636"/>
      <c r="C125" s="636">
        <v>2012</v>
      </c>
      <c r="D125" s="661" t="s">
        <v>720</v>
      </c>
      <c r="E125" s="641" t="s">
        <v>576</v>
      </c>
      <c r="F125" s="660" t="s">
        <v>24</v>
      </c>
      <c r="G125" s="642" t="s">
        <v>11</v>
      </c>
      <c r="H125" s="660" t="s">
        <v>477</v>
      </c>
      <c r="I125" s="641" t="s">
        <v>856</v>
      </c>
      <c r="J125" s="641" t="s">
        <v>1234</v>
      </c>
      <c r="K125" s="644" t="s">
        <v>1238</v>
      </c>
      <c r="L125" s="645">
        <v>2.5000000000000001E-2</v>
      </c>
      <c r="M125" s="855">
        <v>100</v>
      </c>
      <c r="N125" s="636"/>
      <c r="O125" s="776">
        <v>0.3</v>
      </c>
      <c r="P125" s="647" t="s">
        <v>137</v>
      </c>
      <c r="Q125" s="647">
        <v>94</v>
      </c>
      <c r="R125" s="647"/>
      <c r="S125" s="773">
        <f t="shared" si="2"/>
        <v>94</v>
      </c>
      <c r="T125" s="647"/>
      <c r="U125" s="633"/>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c r="BT125" s="244"/>
      <c r="BU125" s="244"/>
      <c r="BV125" s="244"/>
      <c r="BW125" s="244"/>
      <c r="BX125" s="244"/>
      <c r="BY125" s="244"/>
      <c r="BZ125" s="244"/>
      <c r="CA125" s="244"/>
      <c r="CB125" s="244"/>
      <c r="CC125" s="244"/>
      <c r="CD125" s="244"/>
      <c r="CE125" s="244"/>
      <c r="CF125" s="244"/>
      <c r="CG125" s="244"/>
      <c r="CH125" s="244"/>
      <c r="CI125" s="244"/>
      <c r="CJ125" s="244"/>
      <c r="CK125" s="244"/>
      <c r="CL125" s="244"/>
      <c r="CM125" s="244"/>
      <c r="CN125" s="244"/>
      <c r="CO125" s="244"/>
      <c r="CP125" s="244"/>
      <c r="CQ125" s="244"/>
      <c r="CR125" s="244"/>
      <c r="CS125" s="244"/>
      <c r="CT125" s="244"/>
      <c r="CU125" s="244"/>
      <c r="CV125" s="244"/>
      <c r="CW125" s="244"/>
      <c r="CX125" s="244"/>
      <c r="CY125" s="244"/>
      <c r="CZ125" s="244"/>
      <c r="DA125" s="244"/>
      <c r="DB125" s="244"/>
      <c r="DC125" s="244"/>
      <c r="DD125" s="244"/>
      <c r="DE125" s="244"/>
      <c r="DF125" s="244"/>
      <c r="DG125" s="244"/>
      <c r="DH125" s="244"/>
      <c r="DI125" s="244"/>
      <c r="DJ125" s="244"/>
      <c r="DK125" s="244"/>
      <c r="DL125" s="244"/>
      <c r="DM125" s="244"/>
      <c r="DN125" s="244"/>
      <c r="DO125" s="244"/>
      <c r="DP125" s="244"/>
      <c r="DQ125" s="244"/>
      <c r="DR125" s="244"/>
      <c r="DS125" s="244"/>
      <c r="DT125" s="244"/>
      <c r="DU125" s="244"/>
      <c r="DV125" s="244"/>
      <c r="DW125" s="244"/>
      <c r="DX125" s="244"/>
      <c r="DY125" s="244"/>
      <c r="DZ125" s="244"/>
      <c r="EA125" s="244"/>
      <c r="EB125" s="244"/>
      <c r="EC125" s="244"/>
      <c r="ED125" s="244"/>
      <c r="EE125" s="244"/>
      <c r="EF125" s="244"/>
      <c r="EG125" s="244"/>
      <c r="EH125" s="244"/>
      <c r="EI125" s="244"/>
      <c r="EJ125" s="244"/>
      <c r="EK125" s="244"/>
      <c r="EL125" s="244"/>
      <c r="EM125" s="244"/>
      <c r="EN125" s="244"/>
      <c r="EO125" s="244"/>
      <c r="EP125" s="244"/>
      <c r="EQ125" s="244"/>
      <c r="ER125" s="244"/>
      <c r="ES125" s="244"/>
      <c r="ET125" s="244"/>
      <c r="EU125" s="244"/>
      <c r="EV125" s="244"/>
      <c r="EW125" s="244"/>
      <c r="EX125" s="244"/>
      <c r="EY125" s="244"/>
      <c r="EZ125" s="244"/>
      <c r="FA125" s="244"/>
      <c r="FB125" s="244"/>
      <c r="FC125" s="244"/>
      <c r="FD125" s="244"/>
      <c r="FE125" s="244"/>
      <c r="FF125" s="244"/>
      <c r="FG125" s="244"/>
      <c r="FH125" s="244"/>
      <c r="FI125" s="244"/>
      <c r="FJ125" s="244"/>
      <c r="FK125" s="244"/>
      <c r="FL125" s="244"/>
      <c r="FM125" s="244"/>
      <c r="FN125" s="244"/>
      <c r="FO125" s="244"/>
      <c r="FP125" s="244"/>
      <c r="FQ125" s="244"/>
      <c r="FR125" s="244"/>
      <c r="FS125" s="244"/>
      <c r="FT125" s="244"/>
      <c r="FU125" s="244"/>
      <c r="FV125" s="244"/>
      <c r="FW125" s="244"/>
      <c r="FX125" s="244"/>
      <c r="FY125" s="244"/>
      <c r="FZ125" s="244"/>
      <c r="GA125" s="244"/>
      <c r="GB125" s="244"/>
      <c r="GC125" s="244"/>
      <c r="GD125" s="244"/>
      <c r="GE125" s="244"/>
      <c r="GF125" s="244"/>
      <c r="GG125" s="244"/>
      <c r="GH125" s="244"/>
      <c r="GI125" s="244"/>
      <c r="GJ125" s="244"/>
      <c r="GK125" s="244"/>
      <c r="GL125" s="244"/>
      <c r="GM125" s="244"/>
      <c r="GN125" s="244"/>
      <c r="GO125" s="244"/>
      <c r="GP125" s="244"/>
      <c r="GQ125" s="244"/>
      <c r="GR125" s="244"/>
      <c r="GS125" s="244"/>
      <c r="GT125" s="244"/>
      <c r="GU125" s="244"/>
      <c r="GV125" s="244"/>
      <c r="GW125" s="244"/>
      <c r="GX125" s="244"/>
      <c r="GY125" s="244"/>
      <c r="GZ125" s="244"/>
      <c r="HA125" s="244"/>
      <c r="HB125" s="244"/>
      <c r="HC125" s="244"/>
      <c r="HD125" s="244"/>
      <c r="HE125" s="244"/>
      <c r="HF125" s="244"/>
      <c r="HG125" s="244"/>
      <c r="HH125" s="244"/>
      <c r="HI125" s="244"/>
      <c r="HJ125" s="244"/>
      <c r="HK125" s="244"/>
      <c r="HL125" s="244"/>
      <c r="HM125" s="244"/>
      <c r="HN125" s="244"/>
      <c r="HO125" s="244"/>
      <c r="HP125" s="244"/>
      <c r="HQ125" s="244"/>
      <c r="HR125" s="244"/>
      <c r="HS125" s="244"/>
      <c r="HT125" s="244"/>
      <c r="HU125" s="244"/>
      <c r="HV125" s="244"/>
      <c r="HW125" s="244"/>
      <c r="HX125" s="244"/>
      <c r="HY125" s="244"/>
      <c r="HZ125" s="244"/>
      <c r="IA125" s="244"/>
      <c r="IB125" s="244"/>
      <c r="IC125" s="244"/>
      <c r="ID125" s="244"/>
      <c r="IE125" s="244"/>
      <c r="IF125" s="244"/>
      <c r="IG125" s="244"/>
      <c r="IH125" s="244"/>
      <c r="II125" s="244"/>
      <c r="IJ125" s="244"/>
      <c r="IK125" s="244"/>
      <c r="IL125" s="244"/>
      <c r="IM125" s="244"/>
      <c r="IN125" s="244"/>
    </row>
    <row r="126" spans="1:248" s="659" customFormat="1">
      <c r="A126" s="636" t="s">
        <v>424</v>
      </c>
      <c r="B126" s="636"/>
      <c r="C126" s="636">
        <v>2012</v>
      </c>
      <c r="D126" s="661" t="s">
        <v>720</v>
      </c>
      <c r="E126" s="641" t="s">
        <v>576</v>
      </c>
      <c r="F126" s="660" t="s">
        <v>24</v>
      </c>
      <c r="G126" s="642" t="s">
        <v>11</v>
      </c>
      <c r="H126" s="660" t="s">
        <v>477</v>
      </c>
      <c r="I126" s="641" t="s">
        <v>856</v>
      </c>
      <c r="J126" s="641" t="s">
        <v>182</v>
      </c>
      <c r="K126" s="644" t="s">
        <v>1237</v>
      </c>
      <c r="L126" s="645">
        <v>2.5000000000000001E-2</v>
      </c>
      <c r="M126" s="855">
        <v>0</v>
      </c>
      <c r="N126" s="636"/>
      <c r="O126" s="651" t="s">
        <v>228</v>
      </c>
      <c r="P126" s="647" t="s">
        <v>137</v>
      </c>
      <c r="Q126" s="647">
        <v>0</v>
      </c>
      <c r="R126" s="647"/>
      <c r="S126" s="773"/>
      <c r="T126" s="647"/>
      <c r="U126" s="633"/>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c r="BT126" s="244"/>
      <c r="BU126" s="244"/>
      <c r="BV126" s="244"/>
      <c r="BW126" s="244"/>
      <c r="BX126" s="244"/>
      <c r="BY126" s="244"/>
      <c r="BZ126" s="244"/>
      <c r="CA126" s="244"/>
      <c r="CB126" s="244"/>
      <c r="CC126" s="244"/>
      <c r="CD126" s="244"/>
      <c r="CE126" s="244"/>
      <c r="CF126" s="244"/>
      <c r="CG126" s="244"/>
      <c r="CH126" s="244"/>
      <c r="CI126" s="244"/>
      <c r="CJ126" s="244"/>
      <c r="CK126" s="244"/>
      <c r="CL126" s="244"/>
      <c r="CM126" s="244"/>
      <c r="CN126" s="244"/>
      <c r="CO126" s="244"/>
      <c r="CP126" s="244"/>
      <c r="CQ126" s="244"/>
      <c r="CR126" s="244"/>
      <c r="CS126" s="244"/>
      <c r="CT126" s="244"/>
      <c r="CU126" s="244"/>
      <c r="CV126" s="244"/>
      <c r="CW126" s="244"/>
      <c r="CX126" s="244"/>
      <c r="CY126" s="244"/>
      <c r="CZ126" s="244"/>
      <c r="DA126" s="244"/>
      <c r="DB126" s="244"/>
      <c r="DC126" s="244"/>
      <c r="DD126" s="244"/>
      <c r="DE126" s="244"/>
      <c r="DF126" s="244"/>
      <c r="DG126" s="244"/>
      <c r="DH126" s="244"/>
      <c r="DI126" s="244"/>
      <c r="DJ126" s="244"/>
      <c r="DK126" s="244"/>
      <c r="DL126" s="244"/>
      <c r="DM126" s="244"/>
      <c r="DN126" s="244"/>
      <c r="DO126" s="244"/>
      <c r="DP126" s="244"/>
      <c r="DQ126" s="244"/>
      <c r="DR126" s="244"/>
      <c r="DS126" s="244"/>
      <c r="DT126" s="244"/>
      <c r="DU126" s="244"/>
      <c r="DV126" s="244"/>
      <c r="DW126" s="244"/>
      <c r="DX126" s="244"/>
      <c r="DY126" s="244"/>
      <c r="DZ126" s="244"/>
      <c r="EA126" s="244"/>
      <c r="EB126" s="244"/>
      <c r="EC126" s="244"/>
      <c r="ED126" s="244"/>
      <c r="EE126" s="244"/>
      <c r="EF126" s="244"/>
      <c r="EG126" s="244"/>
      <c r="EH126" s="244"/>
      <c r="EI126" s="244"/>
      <c r="EJ126" s="244"/>
      <c r="EK126" s="244"/>
      <c r="EL126" s="244"/>
      <c r="EM126" s="244"/>
      <c r="EN126" s="244"/>
      <c r="EO126" s="244"/>
      <c r="EP126" s="244"/>
      <c r="EQ126" s="244"/>
      <c r="ER126" s="244"/>
      <c r="ES126" s="244"/>
      <c r="ET126" s="244"/>
      <c r="EU126" s="244"/>
      <c r="EV126" s="244"/>
      <c r="EW126" s="244"/>
      <c r="EX126" s="244"/>
      <c r="EY126" s="244"/>
      <c r="EZ126" s="244"/>
      <c r="FA126" s="244"/>
      <c r="FB126" s="244"/>
      <c r="FC126" s="244"/>
      <c r="FD126" s="244"/>
      <c r="FE126" s="244"/>
      <c r="FF126" s="244"/>
      <c r="FG126" s="244"/>
      <c r="FH126" s="244"/>
      <c r="FI126" s="244"/>
      <c r="FJ126" s="244"/>
      <c r="FK126" s="244"/>
      <c r="FL126" s="244"/>
      <c r="FM126" s="244"/>
      <c r="FN126" s="244"/>
      <c r="FO126" s="244"/>
      <c r="FP126" s="244"/>
      <c r="FQ126" s="244"/>
      <c r="FR126" s="244"/>
      <c r="FS126" s="244"/>
      <c r="FT126" s="244"/>
      <c r="FU126" s="244"/>
      <c r="FV126" s="244"/>
      <c r="FW126" s="244"/>
      <c r="FX126" s="244"/>
      <c r="FY126" s="244"/>
      <c r="FZ126" s="244"/>
      <c r="GA126" s="244"/>
      <c r="GB126" s="244"/>
      <c r="GC126" s="244"/>
      <c r="GD126" s="244"/>
      <c r="GE126" s="244"/>
      <c r="GF126" s="244"/>
      <c r="GG126" s="244"/>
      <c r="GH126" s="244"/>
      <c r="GI126" s="244"/>
      <c r="GJ126" s="244"/>
      <c r="GK126" s="244"/>
      <c r="GL126" s="244"/>
      <c r="GM126" s="244"/>
      <c r="GN126" s="244"/>
      <c r="GO126" s="244"/>
      <c r="GP126" s="244"/>
      <c r="GQ126" s="244"/>
      <c r="GR126" s="244"/>
      <c r="GS126" s="244"/>
      <c r="GT126" s="244"/>
      <c r="GU126" s="244"/>
      <c r="GV126" s="244"/>
      <c r="GW126" s="244"/>
      <c r="GX126" s="244"/>
      <c r="GY126" s="244"/>
      <c r="GZ126" s="244"/>
      <c r="HA126" s="244"/>
      <c r="HB126" s="244"/>
      <c r="HC126" s="244"/>
      <c r="HD126" s="244"/>
      <c r="HE126" s="244"/>
      <c r="HF126" s="244"/>
      <c r="HG126" s="244"/>
      <c r="HH126" s="244"/>
      <c r="HI126" s="244"/>
      <c r="HJ126" s="244"/>
      <c r="HK126" s="244"/>
      <c r="HL126" s="244"/>
      <c r="HM126" s="244"/>
      <c r="HN126" s="244"/>
      <c r="HO126" s="244"/>
      <c r="HP126" s="244"/>
      <c r="HQ126" s="244"/>
      <c r="HR126" s="244"/>
      <c r="HS126" s="244"/>
      <c r="HT126" s="244"/>
      <c r="HU126" s="244"/>
      <c r="HV126" s="244"/>
      <c r="HW126" s="244"/>
      <c r="HX126" s="244"/>
      <c r="HY126" s="244"/>
      <c r="HZ126" s="244"/>
      <c r="IA126" s="244"/>
      <c r="IB126" s="244"/>
      <c r="IC126" s="244"/>
      <c r="ID126" s="244"/>
      <c r="IE126" s="244"/>
      <c r="IF126" s="244"/>
      <c r="IG126" s="244"/>
      <c r="IH126" s="244"/>
      <c r="II126" s="244"/>
      <c r="IJ126" s="244"/>
      <c r="IK126" s="244"/>
      <c r="IL126" s="244"/>
      <c r="IM126" s="244"/>
      <c r="IN126" s="244"/>
    </row>
    <row r="127" spans="1:248" s="659" customFormat="1">
      <c r="A127" s="636" t="s">
        <v>424</v>
      </c>
      <c r="B127" s="636"/>
      <c r="C127" s="636">
        <v>2012</v>
      </c>
      <c r="D127" s="661" t="s">
        <v>720</v>
      </c>
      <c r="E127" s="641" t="s">
        <v>576</v>
      </c>
      <c r="F127" s="660" t="s">
        <v>24</v>
      </c>
      <c r="G127" s="642" t="s">
        <v>11</v>
      </c>
      <c r="H127" s="660" t="s">
        <v>477</v>
      </c>
      <c r="I127" s="641" t="s">
        <v>856</v>
      </c>
      <c r="J127" s="641" t="s">
        <v>181</v>
      </c>
      <c r="K127" s="644" t="s">
        <v>1237</v>
      </c>
      <c r="L127" s="645">
        <v>2.5000000000000001E-2</v>
      </c>
      <c r="M127" s="855">
        <v>0</v>
      </c>
      <c r="N127" s="636"/>
      <c r="O127" s="651" t="s">
        <v>228</v>
      </c>
      <c r="P127" s="647" t="s">
        <v>137</v>
      </c>
      <c r="Q127" s="647">
        <v>0</v>
      </c>
      <c r="R127" s="647"/>
      <c r="S127" s="773"/>
      <c r="T127" s="647"/>
      <c r="U127" s="633"/>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c r="BT127" s="244"/>
      <c r="BU127" s="244"/>
      <c r="BV127" s="244"/>
      <c r="BW127" s="244"/>
      <c r="BX127" s="244"/>
      <c r="BY127" s="244"/>
      <c r="BZ127" s="244"/>
      <c r="CA127" s="244"/>
      <c r="CB127" s="244"/>
      <c r="CC127" s="244"/>
      <c r="CD127" s="244"/>
      <c r="CE127" s="244"/>
      <c r="CF127" s="244"/>
      <c r="CG127" s="244"/>
      <c r="CH127" s="244"/>
      <c r="CI127" s="244"/>
      <c r="CJ127" s="244"/>
      <c r="CK127" s="244"/>
      <c r="CL127" s="244"/>
      <c r="CM127" s="244"/>
      <c r="CN127" s="244"/>
      <c r="CO127" s="244"/>
      <c r="CP127" s="244"/>
      <c r="CQ127" s="244"/>
      <c r="CR127" s="244"/>
      <c r="CS127" s="244"/>
      <c r="CT127" s="244"/>
      <c r="CU127" s="244"/>
      <c r="CV127" s="244"/>
      <c r="CW127" s="244"/>
      <c r="CX127" s="244"/>
      <c r="CY127" s="244"/>
      <c r="CZ127" s="244"/>
      <c r="DA127" s="244"/>
      <c r="DB127" s="244"/>
      <c r="DC127" s="244"/>
      <c r="DD127" s="244"/>
      <c r="DE127" s="244"/>
      <c r="DF127" s="244"/>
      <c r="DG127" s="244"/>
      <c r="DH127" s="244"/>
      <c r="DI127" s="244"/>
      <c r="DJ127" s="244"/>
      <c r="DK127" s="244"/>
      <c r="DL127" s="244"/>
      <c r="DM127" s="244"/>
      <c r="DN127" s="244"/>
      <c r="DO127" s="244"/>
      <c r="DP127" s="244"/>
      <c r="DQ127" s="244"/>
      <c r="DR127" s="244"/>
      <c r="DS127" s="244"/>
      <c r="DT127" s="244"/>
      <c r="DU127" s="244"/>
      <c r="DV127" s="244"/>
      <c r="DW127" s="244"/>
      <c r="DX127" s="244"/>
      <c r="DY127" s="244"/>
      <c r="DZ127" s="244"/>
      <c r="EA127" s="244"/>
      <c r="EB127" s="244"/>
      <c r="EC127" s="244"/>
      <c r="ED127" s="244"/>
      <c r="EE127" s="244"/>
      <c r="EF127" s="244"/>
      <c r="EG127" s="244"/>
      <c r="EH127" s="244"/>
      <c r="EI127" s="244"/>
      <c r="EJ127" s="244"/>
      <c r="EK127" s="244"/>
      <c r="EL127" s="244"/>
      <c r="EM127" s="244"/>
      <c r="EN127" s="244"/>
      <c r="EO127" s="244"/>
      <c r="EP127" s="244"/>
      <c r="EQ127" s="244"/>
      <c r="ER127" s="244"/>
      <c r="ES127" s="244"/>
      <c r="ET127" s="244"/>
      <c r="EU127" s="244"/>
      <c r="EV127" s="244"/>
      <c r="EW127" s="244"/>
      <c r="EX127" s="244"/>
      <c r="EY127" s="244"/>
      <c r="EZ127" s="244"/>
      <c r="FA127" s="244"/>
      <c r="FB127" s="244"/>
      <c r="FC127" s="244"/>
      <c r="FD127" s="244"/>
      <c r="FE127" s="244"/>
      <c r="FF127" s="244"/>
      <c r="FG127" s="244"/>
      <c r="FH127" s="244"/>
      <c r="FI127" s="244"/>
      <c r="FJ127" s="244"/>
      <c r="FK127" s="244"/>
      <c r="FL127" s="244"/>
      <c r="FM127" s="244"/>
      <c r="FN127" s="244"/>
      <c r="FO127" s="244"/>
      <c r="FP127" s="244"/>
      <c r="FQ127" s="244"/>
      <c r="FR127" s="244"/>
      <c r="FS127" s="244"/>
      <c r="FT127" s="244"/>
      <c r="FU127" s="244"/>
      <c r="FV127" s="244"/>
      <c r="FW127" s="244"/>
      <c r="FX127" s="244"/>
      <c r="FY127" s="244"/>
      <c r="FZ127" s="244"/>
      <c r="GA127" s="244"/>
      <c r="GB127" s="244"/>
      <c r="GC127" s="244"/>
      <c r="GD127" s="244"/>
      <c r="GE127" s="244"/>
      <c r="GF127" s="244"/>
      <c r="GG127" s="244"/>
      <c r="GH127" s="244"/>
      <c r="GI127" s="244"/>
      <c r="GJ127" s="244"/>
      <c r="GK127" s="244"/>
      <c r="GL127" s="244"/>
      <c r="GM127" s="244"/>
      <c r="GN127" s="244"/>
      <c r="GO127" s="244"/>
      <c r="GP127" s="244"/>
      <c r="GQ127" s="244"/>
      <c r="GR127" s="244"/>
      <c r="GS127" s="244"/>
      <c r="GT127" s="244"/>
      <c r="GU127" s="244"/>
      <c r="GV127" s="244"/>
      <c r="GW127" s="244"/>
      <c r="GX127" s="244"/>
      <c r="GY127" s="244"/>
      <c r="GZ127" s="244"/>
      <c r="HA127" s="244"/>
      <c r="HB127" s="244"/>
      <c r="HC127" s="244"/>
      <c r="HD127" s="244"/>
      <c r="HE127" s="244"/>
      <c r="HF127" s="244"/>
      <c r="HG127" s="244"/>
      <c r="HH127" s="244"/>
      <c r="HI127" s="244"/>
      <c r="HJ127" s="244"/>
      <c r="HK127" s="244"/>
      <c r="HL127" s="244"/>
      <c r="HM127" s="244"/>
      <c r="HN127" s="244"/>
      <c r="HO127" s="244"/>
      <c r="HP127" s="244"/>
      <c r="HQ127" s="244"/>
      <c r="HR127" s="244"/>
      <c r="HS127" s="244"/>
      <c r="HT127" s="244"/>
      <c r="HU127" s="244"/>
      <c r="HV127" s="244"/>
      <c r="HW127" s="244"/>
      <c r="HX127" s="244"/>
      <c r="HY127" s="244"/>
      <c r="HZ127" s="244"/>
      <c r="IA127" s="244"/>
      <c r="IB127" s="244"/>
      <c r="IC127" s="244"/>
      <c r="ID127" s="244"/>
      <c r="IE127" s="244"/>
      <c r="IF127" s="244"/>
      <c r="IG127" s="244"/>
      <c r="IH127" s="244"/>
      <c r="II127" s="244"/>
      <c r="IJ127" s="244"/>
      <c r="IK127" s="244"/>
      <c r="IL127" s="244"/>
      <c r="IM127" s="244"/>
      <c r="IN127" s="244"/>
    </row>
    <row r="128" spans="1:248" s="659" customFormat="1" ht="33.75">
      <c r="A128" s="636" t="s">
        <v>424</v>
      </c>
      <c r="B128" s="636"/>
      <c r="C128" s="636">
        <v>2012</v>
      </c>
      <c r="D128" s="661" t="s">
        <v>720</v>
      </c>
      <c r="E128" s="641" t="s">
        <v>576</v>
      </c>
      <c r="F128" s="660" t="s">
        <v>24</v>
      </c>
      <c r="G128" s="642" t="s">
        <v>11</v>
      </c>
      <c r="H128" s="660" t="s">
        <v>477</v>
      </c>
      <c r="I128" s="641" t="s">
        <v>856</v>
      </c>
      <c r="J128" s="641" t="s">
        <v>180</v>
      </c>
      <c r="K128" s="644" t="s">
        <v>1238</v>
      </c>
      <c r="L128" s="645">
        <v>2.5000000000000001E-2</v>
      </c>
      <c r="M128" s="855">
        <v>100</v>
      </c>
      <c r="N128" s="636"/>
      <c r="O128" s="776">
        <v>0.24</v>
      </c>
      <c r="P128" s="647" t="s">
        <v>137</v>
      </c>
      <c r="Q128" s="647">
        <v>94</v>
      </c>
      <c r="R128" s="647"/>
      <c r="S128" s="773">
        <f t="shared" si="2"/>
        <v>94</v>
      </c>
      <c r="T128" s="647"/>
      <c r="U128" s="633"/>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c r="BR128" s="244"/>
      <c r="BS128" s="244"/>
      <c r="BT128" s="244"/>
      <c r="BU128" s="244"/>
      <c r="BV128" s="244"/>
      <c r="BW128" s="244"/>
      <c r="BX128" s="244"/>
      <c r="BY128" s="244"/>
      <c r="BZ128" s="244"/>
      <c r="CA128" s="244"/>
      <c r="CB128" s="244"/>
      <c r="CC128" s="244"/>
      <c r="CD128" s="244"/>
      <c r="CE128" s="244"/>
      <c r="CF128" s="244"/>
      <c r="CG128" s="244"/>
      <c r="CH128" s="244"/>
      <c r="CI128" s="244"/>
      <c r="CJ128" s="244"/>
      <c r="CK128" s="244"/>
      <c r="CL128" s="244"/>
      <c r="CM128" s="244"/>
      <c r="CN128" s="244"/>
      <c r="CO128" s="244"/>
      <c r="CP128" s="244"/>
      <c r="CQ128" s="244"/>
      <c r="CR128" s="244"/>
      <c r="CS128" s="244"/>
      <c r="CT128" s="244"/>
      <c r="CU128" s="244"/>
      <c r="CV128" s="244"/>
      <c r="CW128" s="244"/>
      <c r="CX128" s="244"/>
      <c r="CY128" s="244"/>
      <c r="CZ128" s="244"/>
      <c r="DA128" s="244"/>
      <c r="DB128" s="244"/>
      <c r="DC128" s="244"/>
      <c r="DD128" s="244"/>
      <c r="DE128" s="244"/>
      <c r="DF128" s="244"/>
      <c r="DG128" s="244"/>
      <c r="DH128" s="244"/>
      <c r="DI128" s="244"/>
      <c r="DJ128" s="244"/>
      <c r="DK128" s="244"/>
      <c r="DL128" s="244"/>
      <c r="DM128" s="244"/>
      <c r="DN128" s="244"/>
      <c r="DO128" s="244"/>
      <c r="DP128" s="244"/>
      <c r="DQ128" s="244"/>
      <c r="DR128" s="244"/>
      <c r="DS128" s="244"/>
      <c r="DT128" s="244"/>
      <c r="DU128" s="244"/>
      <c r="DV128" s="244"/>
      <c r="DW128" s="244"/>
      <c r="DX128" s="244"/>
      <c r="DY128" s="244"/>
      <c r="DZ128" s="244"/>
      <c r="EA128" s="244"/>
      <c r="EB128" s="244"/>
      <c r="EC128" s="244"/>
      <c r="ED128" s="244"/>
      <c r="EE128" s="244"/>
      <c r="EF128" s="244"/>
      <c r="EG128" s="244"/>
      <c r="EH128" s="244"/>
      <c r="EI128" s="244"/>
      <c r="EJ128" s="244"/>
      <c r="EK128" s="244"/>
      <c r="EL128" s="244"/>
      <c r="EM128" s="244"/>
      <c r="EN128" s="244"/>
      <c r="EO128" s="244"/>
      <c r="EP128" s="244"/>
      <c r="EQ128" s="244"/>
      <c r="ER128" s="244"/>
      <c r="ES128" s="244"/>
      <c r="ET128" s="244"/>
      <c r="EU128" s="244"/>
      <c r="EV128" s="244"/>
      <c r="EW128" s="244"/>
      <c r="EX128" s="244"/>
      <c r="EY128" s="244"/>
      <c r="EZ128" s="244"/>
      <c r="FA128" s="244"/>
      <c r="FB128" s="244"/>
      <c r="FC128" s="244"/>
      <c r="FD128" s="244"/>
      <c r="FE128" s="244"/>
      <c r="FF128" s="244"/>
      <c r="FG128" s="244"/>
      <c r="FH128" s="244"/>
      <c r="FI128" s="244"/>
      <c r="FJ128" s="244"/>
      <c r="FK128" s="244"/>
      <c r="FL128" s="244"/>
      <c r="FM128" s="244"/>
      <c r="FN128" s="244"/>
      <c r="FO128" s="244"/>
      <c r="FP128" s="244"/>
      <c r="FQ128" s="244"/>
      <c r="FR128" s="244"/>
      <c r="FS128" s="244"/>
      <c r="FT128" s="244"/>
      <c r="FU128" s="244"/>
      <c r="FV128" s="244"/>
      <c r="FW128" s="244"/>
      <c r="FX128" s="244"/>
      <c r="FY128" s="244"/>
      <c r="FZ128" s="244"/>
      <c r="GA128" s="244"/>
      <c r="GB128" s="244"/>
      <c r="GC128" s="244"/>
      <c r="GD128" s="244"/>
      <c r="GE128" s="244"/>
      <c r="GF128" s="244"/>
      <c r="GG128" s="244"/>
      <c r="GH128" s="244"/>
      <c r="GI128" s="244"/>
      <c r="GJ128" s="244"/>
      <c r="GK128" s="244"/>
      <c r="GL128" s="244"/>
      <c r="GM128" s="244"/>
      <c r="GN128" s="244"/>
      <c r="GO128" s="244"/>
      <c r="GP128" s="244"/>
      <c r="GQ128" s="244"/>
      <c r="GR128" s="244"/>
      <c r="GS128" s="244"/>
      <c r="GT128" s="244"/>
      <c r="GU128" s="244"/>
      <c r="GV128" s="244"/>
      <c r="GW128" s="244"/>
      <c r="GX128" s="244"/>
      <c r="GY128" s="244"/>
      <c r="GZ128" s="244"/>
      <c r="HA128" s="244"/>
      <c r="HB128" s="244"/>
      <c r="HC128" s="244"/>
      <c r="HD128" s="244"/>
      <c r="HE128" s="244"/>
      <c r="HF128" s="244"/>
      <c r="HG128" s="244"/>
      <c r="HH128" s="244"/>
      <c r="HI128" s="244"/>
      <c r="HJ128" s="244"/>
      <c r="HK128" s="244"/>
      <c r="HL128" s="244"/>
      <c r="HM128" s="244"/>
      <c r="HN128" s="244"/>
      <c r="HO128" s="244"/>
      <c r="HP128" s="244"/>
      <c r="HQ128" s="244"/>
      <c r="HR128" s="244"/>
      <c r="HS128" s="244"/>
      <c r="HT128" s="244"/>
      <c r="HU128" s="244"/>
      <c r="HV128" s="244"/>
      <c r="HW128" s="244"/>
      <c r="HX128" s="244"/>
      <c r="HY128" s="244"/>
      <c r="HZ128" s="244"/>
      <c r="IA128" s="244"/>
      <c r="IB128" s="244"/>
      <c r="IC128" s="244"/>
      <c r="ID128" s="244"/>
      <c r="IE128" s="244"/>
      <c r="IF128" s="244"/>
      <c r="IG128" s="244"/>
      <c r="IH128" s="244"/>
      <c r="II128" s="244"/>
      <c r="IJ128" s="244"/>
      <c r="IK128" s="244"/>
      <c r="IL128" s="244"/>
      <c r="IM128" s="244"/>
      <c r="IN128" s="244"/>
    </row>
    <row r="129" spans="1:248" s="659" customFormat="1" ht="22.5">
      <c r="A129" s="636" t="s">
        <v>424</v>
      </c>
      <c r="B129" s="636"/>
      <c r="C129" s="636">
        <v>2012</v>
      </c>
      <c r="D129" s="641" t="s">
        <v>857</v>
      </c>
      <c r="E129" s="641" t="s">
        <v>825</v>
      </c>
      <c r="F129" s="660" t="s">
        <v>24</v>
      </c>
      <c r="G129" s="642" t="s">
        <v>11</v>
      </c>
      <c r="H129" s="657" t="s">
        <v>1247</v>
      </c>
      <c r="I129" s="641" t="s">
        <v>1250</v>
      </c>
      <c r="J129" s="641" t="s">
        <v>184</v>
      </c>
      <c r="K129" s="644" t="s">
        <v>1237</v>
      </c>
      <c r="L129" s="645">
        <v>0.125</v>
      </c>
      <c r="M129" s="855">
        <v>8000</v>
      </c>
      <c r="N129" s="636"/>
      <c r="O129" s="646" t="s">
        <v>228</v>
      </c>
      <c r="P129" s="647" t="s">
        <v>137</v>
      </c>
      <c r="Q129" s="647">
        <v>9526</v>
      </c>
      <c r="R129" s="647"/>
      <c r="S129" s="773">
        <f t="shared" si="2"/>
        <v>119.075</v>
      </c>
      <c r="T129" s="647"/>
      <c r="U129" s="633"/>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c r="BR129" s="244"/>
      <c r="BS129" s="244"/>
      <c r="BT129" s="244"/>
      <c r="BU129" s="244"/>
      <c r="BV129" s="244"/>
      <c r="BW129" s="244"/>
      <c r="BX129" s="244"/>
      <c r="BY129" s="244"/>
      <c r="BZ129" s="244"/>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44"/>
      <c r="DQ129" s="244"/>
      <c r="DR129" s="244"/>
      <c r="DS129" s="244"/>
      <c r="DT129" s="244"/>
      <c r="DU129" s="244"/>
      <c r="DV129" s="244"/>
      <c r="DW129" s="244"/>
      <c r="DX129" s="244"/>
      <c r="DY129" s="244"/>
      <c r="DZ129" s="244"/>
      <c r="EA129" s="244"/>
      <c r="EB129" s="244"/>
      <c r="EC129" s="244"/>
      <c r="ED129" s="244"/>
      <c r="EE129" s="244"/>
      <c r="EF129" s="244"/>
      <c r="EG129" s="244"/>
      <c r="EH129" s="244"/>
      <c r="EI129" s="244"/>
      <c r="EJ129" s="244"/>
      <c r="EK129" s="244"/>
      <c r="EL129" s="244"/>
      <c r="EM129" s="244"/>
      <c r="EN129" s="244"/>
      <c r="EO129" s="244"/>
      <c r="EP129" s="244"/>
      <c r="EQ129" s="244"/>
      <c r="ER129" s="244"/>
      <c r="ES129" s="244"/>
      <c r="ET129" s="244"/>
      <c r="EU129" s="244"/>
      <c r="EV129" s="244"/>
      <c r="EW129" s="244"/>
      <c r="EX129" s="244"/>
      <c r="EY129" s="244"/>
      <c r="EZ129" s="244"/>
      <c r="FA129" s="244"/>
      <c r="FB129" s="244"/>
      <c r="FC129" s="244"/>
      <c r="FD129" s="244"/>
      <c r="FE129" s="244"/>
      <c r="FF129" s="244"/>
      <c r="FG129" s="244"/>
      <c r="FH129" s="244"/>
      <c r="FI129" s="244"/>
      <c r="FJ129" s="244"/>
      <c r="FK129" s="244"/>
      <c r="FL129" s="244"/>
      <c r="FM129" s="244"/>
      <c r="FN129" s="244"/>
      <c r="FO129" s="244"/>
      <c r="FP129" s="244"/>
      <c r="FQ129" s="244"/>
      <c r="FR129" s="244"/>
      <c r="FS129" s="244"/>
      <c r="FT129" s="244"/>
      <c r="FU129" s="244"/>
      <c r="FV129" s="244"/>
      <c r="FW129" s="244"/>
      <c r="FX129" s="244"/>
      <c r="FY129" s="244"/>
      <c r="FZ129" s="244"/>
      <c r="GA129" s="244"/>
      <c r="GB129" s="244"/>
      <c r="GC129" s="244"/>
      <c r="GD129" s="244"/>
      <c r="GE129" s="244"/>
      <c r="GF129" s="244"/>
      <c r="GG129" s="244"/>
      <c r="GH129" s="244"/>
      <c r="GI129" s="244"/>
      <c r="GJ129" s="244"/>
      <c r="GK129" s="244"/>
      <c r="GL129" s="244"/>
      <c r="GM129" s="244"/>
      <c r="GN129" s="244"/>
      <c r="GO129" s="244"/>
      <c r="GP129" s="244"/>
      <c r="GQ129" s="244"/>
      <c r="GR129" s="244"/>
      <c r="GS129" s="244"/>
      <c r="GT129" s="244"/>
      <c r="GU129" s="244"/>
      <c r="GV129" s="244"/>
      <c r="GW129" s="244"/>
      <c r="GX129" s="244"/>
      <c r="GY129" s="244"/>
      <c r="GZ129" s="244"/>
      <c r="HA129" s="244"/>
      <c r="HB129" s="244"/>
      <c r="HC129" s="244"/>
      <c r="HD129" s="244"/>
      <c r="HE129" s="244"/>
      <c r="HF129" s="244"/>
      <c r="HG129" s="244"/>
      <c r="HH129" s="244"/>
      <c r="HI129" s="244"/>
      <c r="HJ129" s="244"/>
      <c r="HK129" s="244"/>
      <c r="HL129" s="244"/>
      <c r="HM129" s="244"/>
      <c r="HN129" s="244"/>
      <c r="HO129" s="244"/>
      <c r="HP129" s="244"/>
      <c r="HQ129" s="244"/>
      <c r="HR129" s="244"/>
      <c r="HS129" s="244"/>
      <c r="HT129" s="244"/>
      <c r="HU129" s="244"/>
      <c r="HV129" s="244"/>
      <c r="HW129" s="244"/>
      <c r="HX129" s="244"/>
      <c r="HY129" s="244"/>
      <c r="HZ129" s="244"/>
      <c r="IA129" s="244"/>
      <c r="IB129" s="244"/>
      <c r="IC129" s="244"/>
      <c r="ID129" s="244"/>
      <c r="IE129" s="244"/>
      <c r="IF129" s="244"/>
      <c r="IG129" s="244"/>
      <c r="IH129" s="244"/>
      <c r="II129" s="244"/>
      <c r="IJ129" s="244"/>
      <c r="IK129" s="244"/>
      <c r="IL129" s="244"/>
      <c r="IM129" s="244"/>
      <c r="IN129" s="244"/>
    </row>
    <row r="130" spans="1:248" s="659" customFormat="1">
      <c r="A130" s="636" t="s">
        <v>424</v>
      </c>
      <c r="B130" s="636"/>
      <c r="C130" s="636">
        <v>2012</v>
      </c>
      <c r="D130" s="641" t="s">
        <v>857</v>
      </c>
      <c r="E130" s="641" t="s">
        <v>825</v>
      </c>
      <c r="F130" s="660" t="s">
        <v>24</v>
      </c>
      <c r="G130" s="642" t="s">
        <v>11</v>
      </c>
      <c r="H130" s="660" t="s">
        <v>477</v>
      </c>
      <c r="I130" s="641" t="s">
        <v>1257</v>
      </c>
      <c r="J130" s="641" t="s">
        <v>184</v>
      </c>
      <c r="K130" s="644" t="s">
        <v>1237</v>
      </c>
      <c r="L130" s="645">
        <v>0.125</v>
      </c>
      <c r="M130" s="855">
        <v>1500</v>
      </c>
      <c r="N130" s="636"/>
      <c r="O130" s="646" t="s">
        <v>228</v>
      </c>
      <c r="P130" s="647" t="s">
        <v>137</v>
      </c>
      <c r="Q130" s="647">
        <v>3620</v>
      </c>
      <c r="R130" s="647"/>
      <c r="S130" s="773">
        <f t="shared" si="2"/>
        <v>241.33333333333334</v>
      </c>
      <c r="T130" s="647"/>
      <c r="U130" s="633"/>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c r="BT130" s="244"/>
      <c r="BU130" s="244"/>
      <c r="BV130" s="244"/>
      <c r="BW130" s="244"/>
      <c r="BX130" s="244"/>
      <c r="BY130" s="244"/>
      <c r="BZ130" s="24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44"/>
      <c r="DQ130" s="244"/>
      <c r="DR130" s="244"/>
      <c r="DS130" s="244"/>
      <c r="DT130" s="244"/>
      <c r="DU130" s="244"/>
      <c r="DV130" s="244"/>
      <c r="DW130" s="244"/>
      <c r="DX130" s="244"/>
      <c r="DY130" s="244"/>
      <c r="DZ130" s="244"/>
      <c r="EA130" s="244"/>
      <c r="EB130" s="244"/>
      <c r="EC130" s="244"/>
      <c r="ED130" s="244"/>
      <c r="EE130" s="244"/>
      <c r="EF130" s="244"/>
      <c r="EG130" s="244"/>
      <c r="EH130" s="244"/>
      <c r="EI130" s="244"/>
      <c r="EJ130" s="244"/>
      <c r="EK130" s="244"/>
      <c r="EL130" s="244"/>
      <c r="EM130" s="244"/>
      <c r="EN130" s="244"/>
      <c r="EO130" s="244"/>
      <c r="EP130" s="244"/>
      <c r="EQ130" s="244"/>
      <c r="ER130" s="244"/>
      <c r="ES130" s="244"/>
      <c r="ET130" s="244"/>
      <c r="EU130" s="244"/>
      <c r="EV130" s="244"/>
      <c r="EW130" s="244"/>
      <c r="EX130" s="244"/>
      <c r="EY130" s="244"/>
      <c r="EZ130" s="244"/>
      <c r="FA130" s="244"/>
      <c r="FB130" s="244"/>
      <c r="FC130" s="244"/>
      <c r="FD130" s="244"/>
      <c r="FE130" s="244"/>
      <c r="FF130" s="244"/>
      <c r="FG130" s="244"/>
      <c r="FH130" s="244"/>
      <c r="FI130" s="244"/>
      <c r="FJ130" s="244"/>
      <c r="FK130" s="244"/>
      <c r="FL130" s="244"/>
      <c r="FM130" s="244"/>
      <c r="FN130" s="244"/>
      <c r="FO130" s="244"/>
      <c r="FP130" s="244"/>
      <c r="FQ130" s="244"/>
      <c r="FR130" s="244"/>
      <c r="FS130" s="244"/>
      <c r="FT130" s="244"/>
      <c r="FU130" s="244"/>
      <c r="FV130" s="244"/>
      <c r="FW130" s="244"/>
      <c r="FX130" s="244"/>
      <c r="FY130" s="244"/>
      <c r="FZ130" s="244"/>
      <c r="GA130" s="244"/>
      <c r="GB130" s="244"/>
      <c r="GC130" s="244"/>
      <c r="GD130" s="244"/>
      <c r="GE130" s="244"/>
      <c r="GF130" s="244"/>
      <c r="GG130" s="244"/>
      <c r="GH130" s="244"/>
      <c r="GI130" s="244"/>
      <c r="GJ130" s="244"/>
      <c r="GK130" s="244"/>
      <c r="GL130" s="244"/>
      <c r="GM130" s="244"/>
      <c r="GN130" s="244"/>
      <c r="GO130" s="244"/>
      <c r="GP130" s="244"/>
      <c r="GQ130" s="244"/>
      <c r="GR130" s="244"/>
      <c r="GS130" s="244"/>
      <c r="GT130" s="244"/>
      <c r="GU130" s="244"/>
      <c r="GV130" s="244"/>
      <c r="GW130" s="244"/>
      <c r="GX130" s="244"/>
      <c r="GY130" s="244"/>
      <c r="GZ130" s="244"/>
      <c r="HA130" s="244"/>
      <c r="HB130" s="244"/>
      <c r="HC130" s="244"/>
      <c r="HD130" s="244"/>
      <c r="HE130" s="244"/>
      <c r="HF130" s="244"/>
      <c r="HG130" s="244"/>
      <c r="HH130" s="244"/>
      <c r="HI130" s="244"/>
      <c r="HJ130" s="244"/>
      <c r="HK130" s="244"/>
      <c r="HL130" s="244"/>
      <c r="HM130" s="244"/>
      <c r="HN130" s="244"/>
      <c r="HO130" s="244"/>
      <c r="HP130" s="244"/>
      <c r="HQ130" s="244"/>
      <c r="HR130" s="244"/>
      <c r="HS130" s="244"/>
      <c r="HT130" s="244"/>
      <c r="HU130" s="244"/>
      <c r="HV130" s="244"/>
      <c r="HW130" s="244"/>
      <c r="HX130" s="244"/>
      <c r="HY130" s="244"/>
      <c r="HZ130" s="244"/>
      <c r="IA130" s="244"/>
      <c r="IB130" s="244"/>
      <c r="IC130" s="244"/>
      <c r="ID130" s="244"/>
      <c r="IE130" s="244"/>
      <c r="IF130" s="244"/>
      <c r="IG130" s="244"/>
      <c r="IH130" s="244"/>
      <c r="II130" s="244"/>
      <c r="IJ130" s="244"/>
      <c r="IK130" s="244"/>
      <c r="IL130" s="244"/>
      <c r="IM130" s="244"/>
      <c r="IN130" s="244"/>
    </row>
    <row r="131" spans="1:248" s="659" customFormat="1" ht="22.5">
      <c r="A131" s="636" t="s">
        <v>424</v>
      </c>
      <c r="B131" s="636"/>
      <c r="C131" s="636">
        <v>2012</v>
      </c>
      <c r="D131" s="641" t="s">
        <v>857</v>
      </c>
      <c r="E131" s="641" t="s">
        <v>825</v>
      </c>
      <c r="F131" s="660" t="s">
        <v>24</v>
      </c>
      <c r="G131" s="642" t="s">
        <v>11</v>
      </c>
      <c r="H131" s="657" t="s">
        <v>1247</v>
      </c>
      <c r="I131" s="641" t="s">
        <v>1250</v>
      </c>
      <c r="J131" s="641" t="s">
        <v>185</v>
      </c>
      <c r="K131" s="644" t="s">
        <v>1237</v>
      </c>
      <c r="L131" s="645">
        <v>0.125</v>
      </c>
      <c r="M131" s="855">
        <v>8000</v>
      </c>
      <c r="N131" s="636"/>
      <c r="O131" s="646" t="s">
        <v>228</v>
      </c>
      <c r="P131" s="647" t="s">
        <v>137</v>
      </c>
      <c r="Q131" s="647">
        <v>26609</v>
      </c>
      <c r="R131" s="647"/>
      <c r="S131" s="773">
        <f t="shared" si="2"/>
        <v>332.61250000000001</v>
      </c>
      <c r="T131" s="647"/>
      <c r="U131" s="633"/>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c r="BR131" s="244"/>
      <c r="BS131" s="244"/>
      <c r="BT131" s="244"/>
      <c r="BU131" s="244"/>
      <c r="BV131" s="244"/>
      <c r="BW131" s="244"/>
      <c r="BX131" s="244"/>
      <c r="BY131" s="244"/>
      <c r="BZ131" s="244"/>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44"/>
      <c r="DQ131" s="244"/>
      <c r="DR131" s="244"/>
      <c r="DS131" s="244"/>
      <c r="DT131" s="244"/>
      <c r="DU131" s="244"/>
      <c r="DV131" s="244"/>
      <c r="DW131" s="244"/>
      <c r="DX131" s="244"/>
      <c r="DY131" s="244"/>
      <c r="DZ131" s="244"/>
      <c r="EA131" s="244"/>
      <c r="EB131" s="244"/>
      <c r="EC131" s="244"/>
      <c r="ED131" s="244"/>
      <c r="EE131" s="244"/>
      <c r="EF131" s="244"/>
      <c r="EG131" s="244"/>
      <c r="EH131" s="244"/>
      <c r="EI131" s="244"/>
      <c r="EJ131" s="244"/>
      <c r="EK131" s="244"/>
      <c r="EL131" s="244"/>
      <c r="EM131" s="244"/>
      <c r="EN131" s="244"/>
      <c r="EO131" s="244"/>
      <c r="EP131" s="244"/>
      <c r="EQ131" s="244"/>
      <c r="ER131" s="244"/>
      <c r="ES131" s="244"/>
      <c r="ET131" s="244"/>
      <c r="EU131" s="244"/>
      <c r="EV131" s="244"/>
      <c r="EW131" s="244"/>
      <c r="EX131" s="244"/>
      <c r="EY131" s="244"/>
      <c r="EZ131" s="244"/>
      <c r="FA131" s="244"/>
      <c r="FB131" s="244"/>
      <c r="FC131" s="244"/>
      <c r="FD131" s="244"/>
      <c r="FE131" s="244"/>
      <c r="FF131" s="244"/>
      <c r="FG131" s="244"/>
      <c r="FH131" s="244"/>
      <c r="FI131" s="244"/>
      <c r="FJ131" s="244"/>
      <c r="FK131" s="244"/>
      <c r="FL131" s="244"/>
      <c r="FM131" s="244"/>
      <c r="FN131" s="244"/>
      <c r="FO131" s="244"/>
      <c r="FP131" s="244"/>
      <c r="FQ131" s="244"/>
      <c r="FR131" s="244"/>
      <c r="FS131" s="244"/>
      <c r="FT131" s="244"/>
      <c r="FU131" s="244"/>
      <c r="FV131" s="244"/>
      <c r="FW131" s="244"/>
      <c r="FX131" s="244"/>
      <c r="FY131" s="244"/>
      <c r="FZ131" s="244"/>
      <c r="GA131" s="244"/>
      <c r="GB131" s="244"/>
      <c r="GC131" s="244"/>
      <c r="GD131" s="244"/>
      <c r="GE131" s="244"/>
      <c r="GF131" s="244"/>
      <c r="GG131" s="244"/>
      <c r="GH131" s="244"/>
      <c r="GI131" s="244"/>
      <c r="GJ131" s="244"/>
      <c r="GK131" s="244"/>
      <c r="GL131" s="244"/>
      <c r="GM131" s="244"/>
      <c r="GN131" s="244"/>
      <c r="GO131" s="244"/>
      <c r="GP131" s="244"/>
      <c r="GQ131" s="244"/>
      <c r="GR131" s="244"/>
      <c r="GS131" s="244"/>
      <c r="GT131" s="244"/>
      <c r="GU131" s="244"/>
      <c r="GV131" s="244"/>
      <c r="GW131" s="244"/>
      <c r="GX131" s="244"/>
      <c r="GY131" s="244"/>
      <c r="GZ131" s="244"/>
      <c r="HA131" s="244"/>
      <c r="HB131" s="244"/>
      <c r="HC131" s="244"/>
      <c r="HD131" s="244"/>
      <c r="HE131" s="244"/>
      <c r="HF131" s="244"/>
      <c r="HG131" s="244"/>
      <c r="HH131" s="244"/>
      <c r="HI131" s="244"/>
      <c r="HJ131" s="244"/>
      <c r="HK131" s="244"/>
      <c r="HL131" s="244"/>
      <c r="HM131" s="244"/>
      <c r="HN131" s="244"/>
      <c r="HO131" s="244"/>
      <c r="HP131" s="244"/>
      <c r="HQ131" s="244"/>
      <c r="HR131" s="244"/>
      <c r="HS131" s="244"/>
      <c r="HT131" s="244"/>
      <c r="HU131" s="244"/>
      <c r="HV131" s="244"/>
      <c r="HW131" s="244"/>
      <c r="HX131" s="244"/>
      <c r="HY131" s="244"/>
      <c r="HZ131" s="244"/>
      <c r="IA131" s="244"/>
      <c r="IB131" s="244"/>
      <c r="IC131" s="244"/>
      <c r="ID131" s="244"/>
      <c r="IE131" s="244"/>
      <c r="IF131" s="244"/>
      <c r="IG131" s="244"/>
      <c r="IH131" s="244"/>
      <c r="II131" s="244"/>
      <c r="IJ131" s="244"/>
      <c r="IK131" s="244"/>
      <c r="IL131" s="244"/>
      <c r="IM131" s="244"/>
      <c r="IN131" s="244"/>
    </row>
    <row r="132" spans="1:248" s="659" customFormat="1">
      <c r="A132" s="636" t="s">
        <v>424</v>
      </c>
      <c r="B132" s="636"/>
      <c r="C132" s="636">
        <v>2012</v>
      </c>
      <c r="D132" s="641" t="s">
        <v>857</v>
      </c>
      <c r="E132" s="641" t="s">
        <v>825</v>
      </c>
      <c r="F132" s="660" t="s">
        <v>24</v>
      </c>
      <c r="G132" s="642" t="s">
        <v>11</v>
      </c>
      <c r="H132" s="660" t="s">
        <v>477</v>
      </c>
      <c r="I132" s="641" t="s">
        <v>1257</v>
      </c>
      <c r="J132" s="641" t="s">
        <v>185</v>
      </c>
      <c r="K132" s="644" t="s">
        <v>1237</v>
      </c>
      <c r="L132" s="645">
        <v>0.125</v>
      </c>
      <c r="M132" s="855">
        <v>1500</v>
      </c>
      <c r="N132" s="636"/>
      <c r="O132" s="646" t="s">
        <v>228</v>
      </c>
      <c r="P132" s="647" t="s">
        <v>137</v>
      </c>
      <c r="Q132" s="647">
        <v>8318</v>
      </c>
      <c r="R132" s="647"/>
      <c r="S132" s="773">
        <f t="shared" si="2"/>
        <v>554.5333333333333</v>
      </c>
      <c r="T132" s="647"/>
      <c r="U132" s="633"/>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c r="BR132" s="244"/>
      <c r="BS132" s="244"/>
      <c r="BT132" s="244"/>
      <c r="BU132" s="244"/>
      <c r="BV132" s="244"/>
      <c r="BW132" s="244"/>
      <c r="BX132" s="244"/>
      <c r="BY132" s="244"/>
      <c r="BZ132" s="244"/>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44"/>
      <c r="DQ132" s="244"/>
      <c r="DR132" s="244"/>
      <c r="DS132" s="244"/>
      <c r="DT132" s="244"/>
      <c r="DU132" s="244"/>
      <c r="DV132" s="244"/>
      <c r="DW132" s="244"/>
      <c r="DX132" s="244"/>
      <c r="DY132" s="244"/>
      <c r="DZ132" s="244"/>
      <c r="EA132" s="244"/>
      <c r="EB132" s="244"/>
      <c r="EC132" s="244"/>
      <c r="ED132" s="244"/>
      <c r="EE132" s="244"/>
      <c r="EF132" s="244"/>
      <c r="EG132" s="244"/>
      <c r="EH132" s="244"/>
      <c r="EI132" s="244"/>
      <c r="EJ132" s="244"/>
      <c r="EK132" s="244"/>
      <c r="EL132" s="244"/>
      <c r="EM132" s="244"/>
      <c r="EN132" s="244"/>
      <c r="EO132" s="244"/>
      <c r="EP132" s="244"/>
      <c r="EQ132" s="244"/>
      <c r="ER132" s="244"/>
      <c r="ES132" s="244"/>
      <c r="ET132" s="244"/>
      <c r="EU132" s="244"/>
      <c r="EV132" s="244"/>
      <c r="EW132" s="244"/>
      <c r="EX132" s="244"/>
      <c r="EY132" s="244"/>
      <c r="EZ132" s="244"/>
      <c r="FA132" s="244"/>
      <c r="FB132" s="244"/>
      <c r="FC132" s="244"/>
      <c r="FD132" s="244"/>
      <c r="FE132" s="244"/>
      <c r="FF132" s="244"/>
      <c r="FG132" s="244"/>
      <c r="FH132" s="244"/>
      <c r="FI132" s="244"/>
      <c r="FJ132" s="244"/>
      <c r="FK132" s="244"/>
      <c r="FL132" s="244"/>
      <c r="FM132" s="244"/>
      <c r="FN132" s="244"/>
      <c r="FO132" s="244"/>
      <c r="FP132" s="244"/>
      <c r="FQ132" s="244"/>
      <c r="FR132" s="244"/>
      <c r="FS132" s="244"/>
      <c r="FT132" s="244"/>
      <c r="FU132" s="244"/>
      <c r="FV132" s="244"/>
      <c r="FW132" s="244"/>
      <c r="FX132" s="244"/>
      <c r="FY132" s="244"/>
      <c r="FZ132" s="244"/>
      <c r="GA132" s="244"/>
      <c r="GB132" s="244"/>
      <c r="GC132" s="244"/>
      <c r="GD132" s="244"/>
      <c r="GE132" s="244"/>
      <c r="GF132" s="244"/>
      <c r="GG132" s="244"/>
      <c r="GH132" s="244"/>
      <c r="GI132" s="244"/>
      <c r="GJ132" s="244"/>
      <c r="GK132" s="244"/>
      <c r="GL132" s="244"/>
      <c r="GM132" s="244"/>
      <c r="GN132" s="244"/>
      <c r="GO132" s="244"/>
      <c r="GP132" s="244"/>
      <c r="GQ132" s="244"/>
      <c r="GR132" s="244"/>
      <c r="GS132" s="244"/>
      <c r="GT132" s="244"/>
      <c r="GU132" s="244"/>
      <c r="GV132" s="244"/>
      <c r="GW132" s="244"/>
      <c r="GX132" s="244"/>
      <c r="GY132" s="244"/>
      <c r="GZ132" s="244"/>
      <c r="HA132" s="244"/>
      <c r="HB132" s="244"/>
      <c r="HC132" s="244"/>
      <c r="HD132" s="244"/>
      <c r="HE132" s="244"/>
      <c r="HF132" s="244"/>
      <c r="HG132" s="244"/>
      <c r="HH132" s="244"/>
      <c r="HI132" s="244"/>
      <c r="HJ132" s="244"/>
      <c r="HK132" s="244"/>
      <c r="HL132" s="244"/>
      <c r="HM132" s="244"/>
      <c r="HN132" s="244"/>
      <c r="HO132" s="244"/>
      <c r="HP132" s="244"/>
      <c r="HQ132" s="244"/>
      <c r="HR132" s="244"/>
      <c r="HS132" s="244"/>
      <c r="HT132" s="244"/>
      <c r="HU132" s="244"/>
      <c r="HV132" s="244"/>
      <c r="HW132" s="244"/>
      <c r="HX132" s="244"/>
      <c r="HY132" s="244"/>
      <c r="HZ132" s="244"/>
      <c r="IA132" s="244"/>
      <c r="IB132" s="244"/>
      <c r="IC132" s="244"/>
      <c r="ID132" s="244"/>
      <c r="IE132" s="244"/>
      <c r="IF132" s="244"/>
      <c r="IG132" s="244"/>
      <c r="IH132" s="244"/>
      <c r="II132" s="244"/>
      <c r="IJ132" s="244"/>
      <c r="IK132" s="244"/>
      <c r="IL132" s="244"/>
      <c r="IM132" s="244"/>
      <c r="IN132" s="244"/>
    </row>
    <row r="133" spans="1:248" s="659" customFormat="1" ht="22.5">
      <c r="A133" s="636" t="s">
        <v>424</v>
      </c>
      <c r="B133" s="636"/>
      <c r="C133" s="636">
        <v>2012</v>
      </c>
      <c r="D133" s="641" t="s">
        <v>858</v>
      </c>
      <c r="E133" s="641" t="s">
        <v>825</v>
      </c>
      <c r="F133" s="660" t="s">
        <v>24</v>
      </c>
      <c r="G133" s="642" t="s">
        <v>11</v>
      </c>
      <c r="H133" s="657" t="s">
        <v>1247</v>
      </c>
      <c r="I133" s="641" t="s">
        <v>1250</v>
      </c>
      <c r="J133" s="641" t="s">
        <v>183</v>
      </c>
      <c r="K133" s="644" t="s">
        <v>1237</v>
      </c>
      <c r="L133" s="645">
        <v>0.125</v>
      </c>
      <c r="M133" s="855">
        <v>4000</v>
      </c>
      <c r="N133" s="636"/>
      <c r="O133" s="646">
        <v>0.04</v>
      </c>
      <c r="P133" s="647" t="s">
        <v>137</v>
      </c>
      <c r="Q133" s="647">
        <v>6009</v>
      </c>
      <c r="R133" s="647"/>
      <c r="S133" s="773">
        <f t="shared" si="2"/>
        <v>150.22499999999999</v>
      </c>
      <c r="T133" s="647"/>
      <c r="U133" s="633"/>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44"/>
      <c r="DQ133" s="244"/>
      <c r="DR133" s="244"/>
      <c r="DS133" s="244"/>
      <c r="DT133" s="244"/>
      <c r="DU133" s="244"/>
      <c r="DV133" s="244"/>
      <c r="DW133" s="244"/>
      <c r="DX133" s="244"/>
      <c r="DY133" s="244"/>
      <c r="DZ133" s="244"/>
      <c r="EA133" s="244"/>
      <c r="EB133" s="244"/>
      <c r="EC133" s="244"/>
      <c r="ED133" s="244"/>
      <c r="EE133" s="244"/>
      <c r="EF133" s="244"/>
      <c r="EG133" s="244"/>
      <c r="EH133" s="244"/>
      <c r="EI133" s="244"/>
      <c r="EJ133" s="244"/>
      <c r="EK133" s="244"/>
      <c r="EL133" s="244"/>
      <c r="EM133" s="244"/>
      <c r="EN133" s="244"/>
      <c r="EO133" s="244"/>
      <c r="EP133" s="244"/>
      <c r="EQ133" s="244"/>
      <c r="ER133" s="244"/>
      <c r="ES133" s="244"/>
      <c r="ET133" s="244"/>
      <c r="EU133" s="244"/>
      <c r="EV133" s="244"/>
      <c r="EW133" s="244"/>
      <c r="EX133" s="244"/>
      <c r="EY133" s="244"/>
      <c r="EZ133" s="244"/>
      <c r="FA133" s="244"/>
      <c r="FB133" s="244"/>
      <c r="FC133" s="244"/>
      <c r="FD133" s="244"/>
      <c r="FE133" s="244"/>
      <c r="FF133" s="244"/>
      <c r="FG133" s="244"/>
      <c r="FH133" s="244"/>
      <c r="FI133" s="244"/>
      <c r="FJ133" s="244"/>
      <c r="FK133" s="244"/>
      <c r="FL133" s="244"/>
      <c r="FM133" s="244"/>
      <c r="FN133" s="244"/>
      <c r="FO133" s="244"/>
      <c r="FP133" s="244"/>
      <c r="FQ133" s="244"/>
      <c r="FR133" s="244"/>
      <c r="FS133" s="244"/>
      <c r="FT133" s="244"/>
      <c r="FU133" s="244"/>
      <c r="FV133" s="244"/>
      <c r="FW133" s="244"/>
      <c r="FX133" s="244"/>
      <c r="FY133" s="244"/>
      <c r="FZ133" s="244"/>
      <c r="GA133" s="244"/>
      <c r="GB133" s="244"/>
      <c r="GC133" s="244"/>
      <c r="GD133" s="244"/>
      <c r="GE133" s="244"/>
      <c r="GF133" s="244"/>
      <c r="GG133" s="244"/>
      <c r="GH133" s="244"/>
      <c r="GI133" s="244"/>
      <c r="GJ133" s="244"/>
      <c r="GK133" s="244"/>
      <c r="GL133" s="244"/>
      <c r="GM133" s="244"/>
      <c r="GN133" s="244"/>
      <c r="GO133" s="244"/>
      <c r="GP133" s="244"/>
      <c r="GQ133" s="244"/>
      <c r="GR133" s="244"/>
      <c r="GS133" s="244"/>
      <c r="GT133" s="244"/>
      <c r="GU133" s="244"/>
      <c r="GV133" s="244"/>
      <c r="GW133" s="244"/>
      <c r="GX133" s="244"/>
      <c r="GY133" s="244"/>
      <c r="GZ133" s="244"/>
      <c r="HA133" s="244"/>
      <c r="HB133" s="244"/>
      <c r="HC133" s="244"/>
      <c r="HD133" s="244"/>
      <c r="HE133" s="244"/>
      <c r="HF133" s="244"/>
      <c r="HG133" s="244"/>
      <c r="HH133" s="244"/>
      <c r="HI133" s="244"/>
      <c r="HJ133" s="244"/>
      <c r="HK133" s="244"/>
      <c r="HL133" s="244"/>
      <c r="HM133" s="244"/>
      <c r="HN133" s="244"/>
      <c r="HO133" s="244"/>
      <c r="HP133" s="244"/>
      <c r="HQ133" s="244"/>
      <c r="HR133" s="244"/>
      <c r="HS133" s="244"/>
      <c r="HT133" s="244"/>
      <c r="HU133" s="244"/>
      <c r="HV133" s="244"/>
      <c r="HW133" s="244"/>
      <c r="HX133" s="244"/>
      <c r="HY133" s="244"/>
      <c r="HZ133" s="244"/>
      <c r="IA133" s="244"/>
      <c r="IB133" s="244"/>
      <c r="IC133" s="244"/>
      <c r="ID133" s="244"/>
      <c r="IE133" s="244"/>
      <c r="IF133" s="244"/>
      <c r="IG133" s="244"/>
      <c r="IH133" s="244"/>
      <c r="II133" s="244"/>
      <c r="IJ133" s="244"/>
      <c r="IK133" s="244"/>
      <c r="IL133" s="244"/>
      <c r="IM133" s="244"/>
      <c r="IN133" s="244"/>
    </row>
    <row r="134" spans="1:248" s="756" customFormat="1" ht="22.5">
      <c r="A134" s="636" t="s">
        <v>424</v>
      </c>
      <c r="B134" s="636"/>
      <c r="C134" s="636">
        <v>2012</v>
      </c>
      <c r="D134" s="641" t="s">
        <v>858</v>
      </c>
      <c r="E134" s="641" t="s">
        <v>825</v>
      </c>
      <c r="F134" s="660" t="s">
        <v>24</v>
      </c>
      <c r="G134" s="642" t="s">
        <v>11</v>
      </c>
      <c r="H134" s="657" t="s">
        <v>1247</v>
      </c>
      <c r="I134" s="641" t="s">
        <v>1250</v>
      </c>
      <c r="J134" s="641" t="s">
        <v>184</v>
      </c>
      <c r="K134" s="644" t="s">
        <v>1237</v>
      </c>
      <c r="L134" s="645">
        <v>0.125</v>
      </c>
      <c r="M134" s="855">
        <v>400</v>
      </c>
      <c r="N134" s="636"/>
      <c r="O134" s="646" t="s">
        <v>228</v>
      </c>
      <c r="P134" s="647" t="s">
        <v>137</v>
      </c>
      <c r="Q134" s="647">
        <v>1435</v>
      </c>
      <c r="R134" s="647"/>
      <c r="S134" s="773">
        <f t="shared" si="2"/>
        <v>358.75</v>
      </c>
      <c r="T134" s="647"/>
      <c r="U134" s="755"/>
      <c r="V134" s="638"/>
      <c r="W134" s="638"/>
      <c r="X134" s="638"/>
      <c r="Y134" s="638"/>
      <c r="Z134" s="638"/>
      <c r="AA134" s="638"/>
      <c r="AB134" s="638"/>
      <c r="AC134" s="638"/>
      <c r="AD134" s="638"/>
      <c r="AE134" s="638"/>
      <c r="AF134" s="638"/>
      <c r="AG134" s="638"/>
      <c r="AH134" s="638"/>
      <c r="AI134" s="638"/>
      <c r="AJ134" s="638"/>
      <c r="AK134" s="638"/>
      <c r="AL134" s="638"/>
      <c r="AM134" s="638"/>
      <c r="AN134" s="638"/>
      <c r="AO134" s="638"/>
      <c r="AP134" s="638"/>
      <c r="AQ134" s="638"/>
      <c r="AR134" s="638"/>
      <c r="AS134" s="638"/>
      <c r="AT134" s="638"/>
      <c r="AU134" s="638"/>
      <c r="AV134" s="638"/>
      <c r="AW134" s="638"/>
      <c r="AX134" s="638"/>
      <c r="AY134" s="638"/>
      <c r="AZ134" s="638"/>
      <c r="BA134" s="638"/>
      <c r="BB134" s="638"/>
      <c r="BC134" s="638"/>
      <c r="BD134" s="638"/>
      <c r="BE134" s="638"/>
      <c r="BF134" s="638"/>
      <c r="BG134" s="638"/>
      <c r="BH134" s="638"/>
      <c r="BI134" s="638"/>
      <c r="BJ134" s="638"/>
      <c r="BK134" s="638"/>
      <c r="BL134" s="638"/>
      <c r="BM134" s="638"/>
      <c r="BN134" s="638"/>
      <c r="BO134" s="638"/>
      <c r="BP134" s="638"/>
      <c r="BQ134" s="638"/>
      <c r="BR134" s="638"/>
      <c r="BS134" s="638"/>
      <c r="BT134" s="638"/>
      <c r="BU134" s="638"/>
      <c r="BV134" s="638"/>
      <c r="BW134" s="638"/>
      <c r="BX134" s="638"/>
      <c r="BY134" s="638"/>
      <c r="BZ134" s="638"/>
      <c r="CA134" s="638"/>
      <c r="CB134" s="638"/>
      <c r="CC134" s="638"/>
      <c r="CD134" s="638"/>
      <c r="CE134" s="638"/>
      <c r="CF134" s="638"/>
      <c r="CG134" s="638"/>
      <c r="CH134" s="638"/>
      <c r="CI134" s="638"/>
      <c r="CJ134" s="638"/>
      <c r="CK134" s="638"/>
      <c r="CL134" s="638"/>
      <c r="CM134" s="638"/>
      <c r="CN134" s="638"/>
      <c r="CO134" s="638"/>
      <c r="CP134" s="638"/>
      <c r="CQ134" s="638"/>
      <c r="CR134" s="638"/>
      <c r="CS134" s="638"/>
      <c r="CT134" s="638"/>
      <c r="CU134" s="638"/>
      <c r="CV134" s="638"/>
      <c r="CW134" s="638"/>
      <c r="CX134" s="638"/>
      <c r="CY134" s="638"/>
      <c r="CZ134" s="638"/>
      <c r="DA134" s="638"/>
      <c r="DB134" s="638"/>
      <c r="DC134" s="638"/>
      <c r="DD134" s="638"/>
      <c r="DE134" s="638"/>
      <c r="DF134" s="638"/>
      <c r="DG134" s="638"/>
      <c r="DH134" s="638"/>
      <c r="DI134" s="638"/>
      <c r="DJ134" s="638"/>
      <c r="DK134" s="638"/>
      <c r="DL134" s="638"/>
      <c r="DM134" s="638"/>
      <c r="DN134" s="638"/>
      <c r="DO134" s="638"/>
      <c r="DP134" s="638"/>
      <c r="DQ134" s="638"/>
      <c r="DR134" s="638"/>
      <c r="DS134" s="638"/>
      <c r="DT134" s="638"/>
      <c r="DU134" s="638"/>
      <c r="DV134" s="638"/>
      <c r="DW134" s="638"/>
      <c r="DX134" s="638"/>
      <c r="DY134" s="638"/>
      <c r="DZ134" s="638"/>
      <c r="EA134" s="638"/>
      <c r="EB134" s="638"/>
      <c r="EC134" s="638"/>
      <c r="ED134" s="638"/>
      <c r="EE134" s="638"/>
      <c r="EF134" s="638"/>
      <c r="EG134" s="638"/>
      <c r="EH134" s="638"/>
      <c r="EI134" s="638"/>
      <c r="EJ134" s="638"/>
      <c r="EK134" s="638"/>
      <c r="EL134" s="638"/>
      <c r="EM134" s="638"/>
      <c r="EN134" s="638"/>
      <c r="EO134" s="638"/>
      <c r="EP134" s="638"/>
      <c r="EQ134" s="638"/>
      <c r="ER134" s="638"/>
      <c r="ES134" s="638"/>
      <c r="ET134" s="638"/>
      <c r="EU134" s="638"/>
      <c r="EV134" s="638"/>
      <c r="EW134" s="638"/>
      <c r="EX134" s="638"/>
      <c r="EY134" s="638"/>
      <c r="EZ134" s="638"/>
      <c r="FA134" s="638"/>
      <c r="FB134" s="638"/>
      <c r="FC134" s="638"/>
      <c r="FD134" s="638"/>
      <c r="FE134" s="638"/>
      <c r="FF134" s="638"/>
      <c r="FG134" s="638"/>
      <c r="FH134" s="638"/>
      <c r="FI134" s="638"/>
      <c r="FJ134" s="638"/>
      <c r="FK134" s="638"/>
      <c r="FL134" s="638"/>
      <c r="FM134" s="638"/>
      <c r="FN134" s="638"/>
      <c r="FO134" s="638"/>
      <c r="FP134" s="638"/>
      <c r="FQ134" s="638"/>
      <c r="FR134" s="638"/>
      <c r="FS134" s="638"/>
      <c r="FT134" s="638"/>
      <c r="FU134" s="638"/>
      <c r="FV134" s="638"/>
      <c r="FW134" s="638"/>
      <c r="FX134" s="638"/>
      <c r="FY134" s="638"/>
      <c r="FZ134" s="638"/>
      <c r="GA134" s="638"/>
      <c r="GB134" s="638"/>
      <c r="GC134" s="638"/>
      <c r="GD134" s="638"/>
      <c r="GE134" s="638"/>
      <c r="GF134" s="638"/>
      <c r="GG134" s="638"/>
      <c r="GH134" s="638"/>
      <c r="GI134" s="638"/>
      <c r="GJ134" s="638"/>
      <c r="GK134" s="638"/>
      <c r="GL134" s="638"/>
      <c r="GM134" s="638"/>
      <c r="GN134" s="638"/>
      <c r="GO134" s="638"/>
      <c r="GP134" s="638"/>
      <c r="GQ134" s="638"/>
      <c r="GR134" s="638"/>
      <c r="GS134" s="638"/>
      <c r="GT134" s="638"/>
      <c r="GU134" s="638"/>
      <c r="GV134" s="638"/>
      <c r="GW134" s="638"/>
      <c r="GX134" s="638"/>
      <c r="GY134" s="638"/>
      <c r="GZ134" s="638"/>
      <c r="HA134" s="638"/>
      <c r="HB134" s="638"/>
      <c r="HC134" s="638"/>
      <c r="HD134" s="638"/>
      <c r="HE134" s="638"/>
      <c r="HF134" s="638"/>
      <c r="HG134" s="638"/>
      <c r="HH134" s="638"/>
      <c r="HI134" s="638"/>
      <c r="HJ134" s="638"/>
      <c r="HK134" s="638"/>
      <c r="HL134" s="638"/>
      <c r="HM134" s="638"/>
      <c r="HN134" s="638"/>
      <c r="HO134" s="638"/>
      <c r="HP134" s="638"/>
      <c r="HQ134" s="638"/>
      <c r="HR134" s="638"/>
      <c r="HS134" s="638"/>
      <c r="HT134" s="638"/>
      <c r="HU134" s="638"/>
      <c r="HV134" s="638"/>
      <c r="HW134" s="638"/>
      <c r="HX134" s="638"/>
      <c r="HY134" s="638"/>
      <c r="HZ134" s="638"/>
      <c r="IA134" s="638"/>
      <c r="IB134" s="638"/>
      <c r="IC134" s="638"/>
      <c r="ID134" s="638"/>
      <c r="IE134" s="638"/>
      <c r="IF134" s="638"/>
      <c r="IG134" s="638"/>
      <c r="IH134" s="638"/>
      <c r="II134" s="638"/>
      <c r="IJ134" s="638"/>
      <c r="IK134" s="638"/>
      <c r="IL134" s="638"/>
      <c r="IM134" s="638"/>
      <c r="IN134" s="638"/>
    </row>
    <row r="135" spans="1:248" s="659" customFormat="1" ht="22.5">
      <c r="A135" s="636" t="s">
        <v>424</v>
      </c>
      <c r="B135" s="636"/>
      <c r="C135" s="636">
        <v>2012</v>
      </c>
      <c r="D135" s="641" t="s">
        <v>858</v>
      </c>
      <c r="E135" s="641" t="s">
        <v>825</v>
      </c>
      <c r="F135" s="660" t="s">
        <v>24</v>
      </c>
      <c r="G135" s="642" t="s">
        <v>11</v>
      </c>
      <c r="H135" s="657" t="s">
        <v>1247</v>
      </c>
      <c r="I135" s="641" t="s">
        <v>1250</v>
      </c>
      <c r="J135" s="641" t="s">
        <v>185</v>
      </c>
      <c r="K135" s="644" t="s">
        <v>1237</v>
      </c>
      <c r="L135" s="645">
        <v>0.125</v>
      </c>
      <c r="M135" s="855">
        <v>400</v>
      </c>
      <c r="N135" s="636"/>
      <c r="O135" s="646" t="s">
        <v>228</v>
      </c>
      <c r="P135" s="647" t="s">
        <v>137</v>
      </c>
      <c r="Q135" s="647">
        <v>6009</v>
      </c>
      <c r="R135" s="647"/>
      <c r="S135" s="773">
        <f t="shared" si="2"/>
        <v>1502.25</v>
      </c>
      <c r="T135" s="647"/>
      <c r="U135" s="633"/>
      <c r="V135" s="633"/>
      <c r="W135" s="633"/>
      <c r="X135" s="633"/>
      <c r="Y135" s="633"/>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c r="BR135" s="244"/>
      <c r="BS135" s="244"/>
      <c r="BT135" s="244"/>
      <c r="BU135" s="244"/>
      <c r="BV135" s="244"/>
      <c r="BW135" s="244"/>
      <c r="BX135" s="244"/>
      <c r="BY135" s="244"/>
      <c r="BZ135" s="244"/>
      <c r="CA135" s="244"/>
      <c r="CB135" s="244"/>
      <c r="CC135" s="244"/>
      <c r="CD135" s="244"/>
      <c r="CE135" s="244"/>
      <c r="CF135" s="244"/>
      <c r="CG135" s="244"/>
      <c r="CH135" s="244"/>
      <c r="CI135" s="244"/>
      <c r="CJ135" s="244"/>
      <c r="CK135" s="244"/>
      <c r="CL135" s="244"/>
      <c r="CM135" s="244"/>
      <c r="CN135" s="244"/>
      <c r="CO135" s="244"/>
      <c r="CP135" s="244"/>
      <c r="CQ135" s="244"/>
      <c r="CR135" s="244"/>
      <c r="CS135" s="244"/>
      <c r="CT135" s="244"/>
      <c r="CU135" s="244"/>
      <c r="CV135" s="244"/>
      <c r="CW135" s="244"/>
      <c r="CX135" s="244"/>
      <c r="CY135" s="244"/>
      <c r="CZ135" s="244"/>
      <c r="DA135" s="244"/>
      <c r="DB135" s="244"/>
      <c r="DC135" s="244"/>
      <c r="DD135" s="244"/>
      <c r="DE135" s="244"/>
      <c r="DF135" s="244"/>
      <c r="DG135" s="244"/>
      <c r="DH135" s="244"/>
      <c r="DI135" s="244"/>
      <c r="DJ135" s="244"/>
      <c r="DK135" s="244"/>
      <c r="DL135" s="244"/>
      <c r="DM135" s="244"/>
      <c r="DN135" s="244"/>
      <c r="DO135" s="244"/>
      <c r="DP135" s="244"/>
      <c r="DQ135" s="244"/>
      <c r="DR135" s="244"/>
      <c r="DS135" s="244"/>
      <c r="DT135" s="244"/>
      <c r="DU135" s="244"/>
      <c r="DV135" s="244"/>
      <c r="DW135" s="244"/>
      <c r="DX135" s="244"/>
      <c r="DY135" s="244"/>
      <c r="DZ135" s="244"/>
      <c r="EA135" s="244"/>
      <c r="EB135" s="244"/>
      <c r="EC135" s="244"/>
      <c r="ED135" s="244"/>
      <c r="EE135" s="244"/>
      <c r="EF135" s="244"/>
      <c r="EG135" s="244"/>
      <c r="EH135" s="244"/>
      <c r="EI135" s="244"/>
      <c r="EJ135" s="244"/>
      <c r="EK135" s="244"/>
      <c r="EL135" s="244"/>
      <c r="EM135" s="244"/>
      <c r="EN135" s="244"/>
      <c r="EO135" s="244"/>
      <c r="EP135" s="244"/>
      <c r="EQ135" s="244"/>
      <c r="ER135" s="244"/>
      <c r="ES135" s="244"/>
      <c r="ET135" s="244"/>
      <c r="EU135" s="244"/>
      <c r="EV135" s="244"/>
      <c r="EW135" s="244"/>
      <c r="EX135" s="244"/>
      <c r="EY135" s="244"/>
      <c r="EZ135" s="244"/>
      <c r="FA135" s="244"/>
      <c r="FB135" s="244"/>
      <c r="FC135" s="244"/>
      <c r="FD135" s="244"/>
      <c r="FE135" s="244"/>
      <c r="FF135" s="244"/>
      <c r="FG135" s="244"/>
      <c r="FH135" s="244"/>
      <c r="FI135" s="244"/>
      <c r="FJ135" s="244"/>
      <c r="FK135" s="244"/>
      <c r="FL135" s="244"/>
      <c r="FM135" s="244"/>
      <c r="FN135" s="244"/>
      <c r="FO135" s="244"/>
      <c r="FP135" s="244"/>
      <c r="FQ135" s="244"/>
      <c r="FR135" s="244"/>
      <c r="FS135" s="244"/>
      <c r="FT135" s="244"/>
      <c r="FU135" s="244"/>
      <c r="FV135" s="244"/>
      <c r="FW135" s="244"/>
      <c r="FX135" s="244"/>
      <c r="FY135" s="244"/>
      <c r="FZ135" s="244"/>
      <c r="GA135" s="244"/>
      <c r="GB135" s="244"/>
      <c r="GC135" s="244"/>
      <c r="GD135" s="244"/>
      <c r="GE135" s="244"/>
      <c r="GF135" s="244"/>
      <c r="GG135" s="244"/>
      <c r="GH135" s="244"/>
      <c r="GI135" s="244"/>
      <c r="GJ135" s="244"/>
      <c r="GK135" s="244"/>
      <c r="GL135" s="244"/>
      <c r="GM135" s="244"/>
      <c r="GN135" s="244"/>
      <c r="GO135" s="244"/>
      <c r="GP135" s="244"/>
      <c r="GQ135" s="244"/>
      <c r="GR135" s="244"/>
      <c r="GS135" s="244"/>
      <c r="GT135" s="244"/>
      <c r="GU135" s="244"/>
      <c r="GV135" s="244"/>
      <c r="GW135" s="244"/>
      <c r="GX135" s="244"/>
      <c r="GY135" s="244"/>
      <c r="GZ135" s="244"/>
      <c r="HA135" s="244"/>
      <c r="HB135" s="244"/>
      <c r="HC135" s="244"/>
      <c r="HD135" s="244"/>
      <c r="HE135" s="244"/>
      <c r="HF135" s="244"/>
      <c r="HG135" s="244"/>
      <c r="HH135" s="244"/>
      <c r="HI135" s="244"/>
      <c r="HJ135" s="244"/>
      <c r="HK135" s="244"/>
      <c r="HL135" s="244"/>
      <c r="HM135" s="244"/>
      <c r="HN135" s="244"/>
      <c r="HO135" s="244"/>
      <c r="HP135" s="244"/>
      <c r="HQ135" s="244"/>
      <c r="HR135" s="244"/>
      <c r="HS135" s="244"/>
      <c r="HT135" s="244"/>
      <c r="HU135" s="244"/>
      <c r="HV135" s="244"/>
      <c r="HW135" s="244"/>
      <c r="HX135" s="244"/>
      <c r="HY135" s="244"/>
      <c r="HZ135" s="244"/>
      <c r="IA135" s="244"/>
      <c r="IB135" s="244"/>
      <c r="IC135" s="244"/>
      <c r="ID135" s="244"/>
      <c r="IE135" s="244"/>
      <c r="IF135" s="244"/>
      <c r="IG135" s="244"/>
      <c r="IH135" s="244"/>
      <c r="II135" s="244"/>
      <c r="IJ135" s="244"/>
      <c r="IK135" s="244"/>
      <c r="IL135" s="244"/>
      <c r="IM135" s="244"/>
      <c r="IN135" s="244"/>
    </row>
    <row r="136" spans="1:248" s="659" customFormat="1" ht="33.75">
      <c r="A136" s="636" t="s">
        <v>424</v>
      </c>
      <c r="B136" s="636"/>
      <c r="C136" s="636">
        <v>2012</v>
      </c>
      <c r="D136" s="641" t="s">
        <v>859</v>
      </c>
      <c r="E136" s="641" t="s">
        <v>825</v>
      </c>
      <c r="F136" s="660" t="s">
        <v>24</v>
      </c>
      <c r="G136" s="642" t="s">
        <v>11</v>
      </c>
      <c r="H136" s="657" t="s">
        <v>1247</v>
      </c>
      <c r="I136" s="641" t="s">
        <v>590</v>
      </c>
      <c r="J136" s="641" t="s">
        <v>1234</v>
      </c>
      <c r="K136" s="644" t="s">
        <v>1238</v>
      </c>
      <c r="L136" s="645">
        <v>2.5000000000000001E-2</v>
      </c>
      <c r="M136" s="855">
        <v>3500</v>
      </c>
      <c r="N136" s="636"/>
      <c r="O136" s="776">
        <v>0.28000000000000003</v>
      </c>
      <c r="P136" s="647" t="s">
        <v>137</v>
      </c>
      <c r="Q136" s="647">
        <v>6295</v>
      </c>
      <c r="R136" s="647"/>
      <c r="S136" s="773">
        <f t="shared" si="2"/>
        <v>179.85714285714286</v>
      </c>
      <c r="T136" s="647"/>
      <c r="U136" s="633"/>
      <c r="V136" s="633"/>
      <c r="W136" s="633"/>
      <c r="X136" s="633"/>
      <c r="Y136" s="633"/>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c r="BR136" s="244"/>
      <c r="BS136" s="244"/>
      <c r="BT136" s="244"/>
      <c r="BU136" s="244"/>
      <c r="BV136" s="244"/>
      <c r="BW136" s="244"/>
      <c r="BX136" s="244"/>
      <c r="BY136" s="244"/>
      <c r="BZ136" s="244"/>
      <c r="CA136" s="244"/>
      <c r="CB136" s="244"/>
      <c r="CC136" s="244"/>
      <c r="CD136" s="244"/>
      <c r="CE136" s="244"/>
      <c r="CF136" s="244"/>
      <c r="CG136" s="244"/>
      <c r="CH136" s="244"/>
      <c r="CI136" s="244"/>
      <c r="CJ136" s="244"/>
      <c r="CK136" s="244"/>
      <c r="CL136" s="244"/>
      <c r="CM136" s="244"/>
      <c r="CN136" s="244"/>
      <c r="CO136" s="244"/>
      <c r="CP136" s="244"/>
      <c r="CQ136" s="244"/>
      <c r="CR136" s="244"/>
      <c r="CS136" s="244"/>
      <c r="CT136" s="244"/>
      <c r="CU136" s="244"/>
      <c r="CV136" s="244"/>
      <c r="CW136" s="244"/>
      <c r="CX136" s="244"/>
      <c r="CY136" s="244"/>
      <c r="CZ136" s="244"/>
      <c r="DA136" s="244"/>
      <c r="DB136" s="244"/>
      <c r="DC136" s="244"/>
      <c r="DD136" s="244"/>
      <c r="DE136" s="244"/>
      <c r="DF136" s="244"/>
      <c r="DG136" s="244"/>
      <c r="DH136" s="244"/>
      <c r="DI136" s="244"/>
      <c r="DJ136" s="244"/>
      <c r="DK136" s="244"/>
      <c r="DL136" s="244"/>
      <c r="DM136" s="244"/>
      <c r="DN136" s="244"/>
      <c r="DO136" s="244"/>
      <c r="DP136" s="244"/>
      <c r="DQ136" s="244"/>
      <c r="DR136" s="244"/>
      <c r="DS136" s="244"/>
      <c r="DT136" s="244"/>
      <c r="DU136" s="244"/>
      <c r="DV136" s="244"/>
      <c r="DW136" s="244"/>
      <c r="DX136" s="244"/>
      <c r="DY136" s="244"/>
      <c r="DZ136" s="244"/>
      <c r="EA136" s="244"/>
      <c r="EB136" s="244"/>
      <c r="EC136" s="244"/>
      <c r="ED136" s="244"/>
      <c r="EE136" s="244"/>
      <c r="EF136" s="244"/>
      <c r="EG136" s="244"/>
      <c r="EH136" s="244"/>
      <c r="EI136" s="244"/>
      <c r="EJ136" s="244"/>
      <c r="EK136" s="244"/>
      <c r="EL136" s="244"/>
      <c r="EM136" s="244"/>
      <c r="EN136" s="244"/>
      <c r="EO136" s="244"/>
      <c r="EP136" s="244"/>
      <c r="EQ136" s="244"/>
      <c r="ER136" s="244"/>
      <c r="ES136" s="244"/>
      <c r="ET136" s="244"/>
      <c r="EU136" s="244"/>
      <c r="EV136" s="244"/>
      <c r="EW136" s="244"/>
      <c r="EX136" s="244"/>
      <c r="EY136" s="244"/>
      <c r="EZ136" s="244"/>
      <c r="FA136" s="244"/>
      <c r="FB136" s="244"/>
      <c r="FC136" s="244"/>
      <c r="FD136" s="244"/>
      <c r="FE136" s="244"/>
      <c r="FF136" s="244"/>
      <c r="FG136" s="244"/>
      <c r="FH136" s="244"/>
      <c r="FI136" s="244"/>
      <c r="FJ136" s="244"/>
      <c r="FK136" s="244"/>
      <c r="FL136" s="244"/>
      <c r="FM136" s="244"/>
      <c r="FN136" s="244"/>
      <c r="FO136" s="244"/>
      <c r="FP136" s="244"/>
      <c r="FQ136" s="244"/>
      <c r="FR136" s="244"/>
      <c r="FS136" s="244"/>
      <c r="FT136" s="244"/>
      <c r="FU136" s="244"/>
      <c r="FV136" s="244"/>
      <c r="FW136" s="244"/>
      <c r="FX136" s="244"/>
      <c r="FY136" s="244"/>
      <c r="FZ136" s="244"/>
      <c r="GA136" s="244"/>
      <c r="GB136" s="244"/>
      <c r="GC136" s="244"/>
      <c r="GD136" s="244"/>
      <c r="GE136" s="244"/>
      <c r="GF136" s="244"/>
      <c r="GG136" s="244"/>
      <c r="GH136" s="244"/>
      <c r="GI136" s="244"/>
      <c r="GJ136" s="244"/>
      <c r="GK136" s="244"/>
      <c r="GL136" s="244"/>
      <c r="GM136" s="244"/>
      <c r="GN136" s="244"/>
      <c r="GO136" s="244"/>
      <c r="GP136" s="244"/>
      <c r="GQ136" s="244"/>
      <c r="GR136" s="244"/>
      <c r="GS136" s="244"/>
      <c r="GT136" s="244"/>
      <c r="GU136" s="244"/>
      <c r="GV136" s="244"/>
      <c r="GW136" s="244"/>
      <c r="GX136" s="244"/>
      <c r="GY136" s="244"/>
      <c r="GZ136" s="244"/>
      <c r="HA136" s="244"/>
      <c r="HB136" s="244"/>
      <c r="HC136" s="244"/>
      <c r="HD136" s="244"/>
      <c r="HE136" s="244"/>
      <c r="HF136" s="244"/>
      <c r="HG136" s="244"/>
      <c r="HH136" s="244"/>
      <c r="HI136" s="244"/>
      <c r="HJ136" s="244"/>
      <c r="HK136" s="244"/>
      <c r="HL136" s="244"/>
      <c r="HM136" s="244"/>
      <c r="HN136" s="244"/>
      <c r="HO136" s="244"/>
      <c r="HP136" s="244"/>
      <c r="HQ136" s="244"/>
      <c r="HR136" s="244"/>
      <c r="HS136" s="244"/>
      <c r="HT136" s="244"/>
      <c r="HU136" s="244"/>
      <c r="HV136" s="244"/>
      <c r="HW136" s="244"/>
      <c r="HX136" s="244"/>
      <c r="HY136" s="244"/>
      <c r="HZ136" s="244"/>
      <c r="IA136" s="244"/>
      <c r="IB136" s="244"/>
      <c r="IC136" s="244"/>
      <c r="ID136" s="244"/>
      <c r="IE136" s="244"/>
      <c r="IF136" s="244"/>
      <c r="IG136" s="244"/>
      <c r="IH136" s="244"/>
      <c r="II136" s="244"/>
      <c r="IJ136" s="244"/>
      <c r="IK136" s="244"/>
      <c r="IL136" s="244"/>
      <c r="IM136" s="244"/>
      <c r="IN136" s="244"/>
    </row>
    <row r="137" spans="1:248" s="659" customFormat="1" ht="33.75">
      <c r="A137" s="636" t="s">
        <v>424</v>
      </c>
      <c r="B137" s="636"/>
      <c r="C137" s="636">
        <v>2012</v>
      </c>
      <c r="D137" s="641" t="s">
        <v>859</v>
      </c>
      <c r="E137" s="641" t="s">
        <v>825</v>
      </c>
      <c r="F137" s="660" t="s">
        <v>24</v>
      </c>
      <c r="G137" s="642" t="s">
        <v>11</v>
      </c>
      <c r="H137" s="657" t="s">
        <v>1247</v>
      </c>
      <c r="I137" s="641" t="s">
        <v>590</v>
      </c>
      <c r="J137" s="641" t="s">
        <v>180</v>
      </c>
      <c r="K137" s="644" t="s">
        <v>1238</v>
      </c>
      <c r="L137" s="645">
        <v>2.5000000000000001E-2</v>
      </c>
      <c r="M137" s="855">
        <v>3500</v>
      </c>
      <c r="N137" s="636"/>
      <c r="O137" s="776">
        <v>0.26</v>
      </c>
      <c r="P137" s="647" t="s">
        <v>137</v>
      </c>
      <c r="Q137" s="647">
        <v>6295</v>
      </c>
      <c r="R137" s="647"/>
      <c r="S137" s="773">
        <f t="shared" si="2"/>
        <v>179.85714285714286</v>
      </c>
      <c r="T137" s="647"/>
      <c r="U137" s="652"/>
      <c r="V137" s="652"/>
      <c r="W137" s="652"/>
      <c r="X137" s="633"/>
      <c r="Y137" s="633"/>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c r="BR137" s="244"/>
      <c r="BS137" s="244"/>
      <c r="BT137" s="244"/>
      <c r="BU137" s="244"/>
      <c r="BV137" s="244"/>
      <c r="BW137" s="244"/>
      <c r="BX137" s="244"/>
      <c r="BY137" s="244"/>
      <c r="BZ137" s="244"/>
      <c r="CA137" s="244"/>
      <c r="CB137" s="244"/>
      <c r="CC137" s="244"/>
      <c r="CD137" s="244"/>
      <c r="CE137" s="244"/>
      <c r="CF137" s="244"/>
      <c r="CG137" s="244"/>
      <c r="CH137" s="244"/>
      <c r="CI137" s="244"/>
      <c r="CJ137" s="244"/>
      <c r="CK137" s="244"/>
      <c r="CL137" s="244"/>
      <c r="CM137" s="244"/>
      <c r="CN137" s="244"/>
      <c r="CO137" s="244"/>
      <c r="CP137" s="244"/>
      <c r="CQ137" s="244"/>
      <c r="CR137" s="244"/>
      <c r="CS137" s="244"/>
      <c r="CT137" s="244"/>
      <c r="CU137" s="244"/>
      <c r="CV137" s="244"/>
      <c r="CW137" s="244"/>
      <c r="CX137" s="244"/>
      <c r="CY137" s="244"/>
      <c r="CZ137" s="244"/>
      <c r="DA137" s="244"/>
      <c r="DB137" s="244"/>
      <c r="DC137" s="244"/>
      <c r="DD137" s="244"/>
      <c r="DE137" s="244"/>
      <c r="DF137" s="244"/>
      <c r="DG137" s="244"/>
      <c r="DH137" s="244"/>
      <c r="DI137" s="244"/>
      <c r="DJ137" s="244"/>
      <c r="DK137" s="244"/>
      <c r="DL137" s="244"/>
      <c r="DM137" s="244"/>
      <c r="DN137" s="244"/>
      <c r="DO137" s="244"/>
      <c r="DP137" s="244"/>
      <c r="DQ137" s="244"/>
      <c r="DR137" s="244"/>
      <c r="DS137" s="244"/>
      <c r="DT137" s="244"/>
      <c r="DU137" s="244"/>
      <c r="DV137" s="244"/>
      <c r="DW137" s="244"/>
      <c r="DX137" s="244"/>
      <c r="DY137" s="244"/>
      <c r="DZ137" s="244"/>
      <c r="EA137" s="244"/>
      <c r="EB137" s="244"/>
      <c r="EC137" s="244"/>
      <c r="ED137" s="244"/>
      <c r="EE137" s="244"/>
      <c r="EF137" s="244"/>
      <c r="EG137" s="244"/>
      <c r="EH137" s="244"/>
      <c r="EI137" s="244"/>
      <c r="EJ137" s="244"/>
      <c r="EK137" s="244"/>
      <c r="EL137" s="244"/>
      <c r="EM137" s="244"/>
      <c r="EN137" s="244"/>
      <c r="EO137" s="244"/>
      <c r="EP137" s="244"/>
      <c r="EQ137" s="244"/>
      <c r="ER137" s="244"/>
      <c r="ES137" s="244"/>
      <c r="ET137" s="244"/>
      <c r="EU137" s="244"/>
      <c r="EV137" s="244"/>
      <c r="EW137" s="244"/>
      <c r="EX137" s="244"/>
      <c r="EY137" s="244"/>
      <c r="EZ137" s="244"/>
      <c r="FA137" s="244"/>
      <c r="FB137" s="244"/>
      <c r="FC137" s="244"/>
      <c r="FD137" s="244"/>
      <c r="FE137" s="244"/>
      <c r="FF137" s="244"/>
      <c r="FG137" s="244"/>
      <c r="FH137" s="244"/>
      <c r="FI137" s="244"/>
      <c r="FJ137" s="244"/>
      <c r="FK137" s="244"/>
      <c r="FL137" s="244"/>
      <c r="FM137" s="244"/>
      <c r="FN137" s="244"/>
      <c r="FO137" s="244"/>
      <c r="FP137" s="244"/>
      <c r="FQ137" s="244"/>
      <c r="FR137" s="244"/>
      <c r="FS137" s="244"/>
      <c r="FT137" s="244"/>
      <c r="FU137" s="244"/>
      <c r="FV137" s="244"/>
      <c r="FW137" s="244"/>
      <c r="FX137" s="244"/>
      <c r="FY137" s="244"/>
      <c r="FZ137" s="244"/>
      <c r="GA137" s="244"/>
      <c r="GB137" s="244"/>
      <c r="GC137" s="244"/>
      <c r="GD137" s="244"/>
      <c r="GE137" s="244"/>
      <c r="GF137" s="244"/>
      <c r="GG137" s="244"/>
      <c r="GH137" s="244"/>
      <c r="GI137" s="244"/>
      <c r="GJ137" s="244"/>
      <c r="GK137" s="244"/>
      <c r="GL137" s="244"/>
      <c r="GM137" s="244"/>
      <c r="GN137" s="244"/>
      <c r="GO137" s="244"/>
      <c r="GP137" s="244"/>
      <c r="GQ137" s="244"/>
      <c r="GR137" s="244"/>
      <c r="GS137" s="244"/>
      <c r="GT137" s="244"/>
      <c r="GU137" s="244"/>
      <c r="GV137" s="244"/>
      <c r="GW137" s="244"/>
      <c r="GX137" s="244"/>
      <c r="GY137" s="244"/>
      <c r="GZ137" s="244"/>
      <c r="HA137" s="244"/>
      <c r="HB137" s="244"/>
      <c r="HC137" s="244"/>
      <c r="HD137" s="244"/>
      <c r="HE137" s="244"/>
      <c r="HF137" s="244"/>
      <c r="HG137" s="244"/>
      <c r="HH137" s="244"/>
      <c r="HI137" s="244"/>
      <c r="HJ137" s="244"/>
      <c r="HK137" s="244"/>
      <c r="HL137" s="244"/>
      <c r="HM137" s="244"/>
      <c r="HN137" s="244"/>
      <c r="HO137" s="244"/>
      <c r="HP137" s="244"/>
      <c r="HQ137" s="244"/>
      <c r="HR137" s="244"/>
      <c r="HS137" s="244"/>
      <c r="HT137" s="244"/>
      <c r="HU137" s="244"/>
      <c r="HV137" s="244"/>
      <c r="HW137" s="244"/>
      <c r="HX137" s="244"/>
      <c r="HY137" s="244"/>
      <c r="HZ137" s="244"/>
      <c r="IA137" s="244"/>
      <c r="IB137" s="244"/>
      <c r="IC137" s="244"/>
      <c r="ID137" s="244"/>
      <c r="IE137" s="244"/>
      <c r="IF137" s="244"/>
      <c r="IG137" s="244"/>
      <c r="IH137" s="244"/>
      <c r="II137" s="244"/>
      <c r="IJ137" s="244"/>
      <c r="IK137" s="244"/>
      <c r="IL137" s="244"/>
      <c r="IM137" s="244"/>
      <c r="IN137" s="244"/>
    </row>
    <row r="138" spans="1:248" s="659" customFormat="1" ht="22.5">
      <c r="A138" s="636" t="s">
        <v>424</v>
      </c>
      <c r="B138" s="636"/>
      <c r="C138" s="636">
        <v>2012</v>
      </c>
      <c r="D138" s="641" t="s">
        <v>859</v>
      </c>
      <c r="E138" s="641" t="s">
        <v>825</v>
      </c>
      <c r="F138" s="660" t="s">
        <v>24</v>
      </c>
      <c r="G138" s="642" t="s">
        <v>11</v>
      </c>
      <c r="H138" s="657" t="s">
        <v>1247</v>
      </c>
      <c r="I138" s="641" t="s">
        <v>590</v>
      </c>
      <c r="J138" s="641" t="s">
        <v>182</v>
      </c>
      <c r="K138" s="644" t="s">
        <v>1237</v>
      </c>
      <c r="L138" s="645">
        <v>2.5000000000000001E-2</v>
      </c>
      <c r="M138" s="855">
        <v>300</v>
      </c>
      <c r="N138" s="636"/>
      <c r="O138" s="646" t="s">
        <v>228</v>
      </c>
      <c r="P138" s="647" t="s">
        <v>137</v>
      </c>
      <c r="Q138" s="647">
        <v>753</v>
      </c>
      <c r="R138" s="647"/>
      <c r="S138" s="773">
        <f t="shared" si="2"/>
        <v>251</v>
      </c>
      <c r="T138" s="647"/>
      <c r="U138" s="652"/>
      <c r="V138" s="652"/>
      <c r="W138" s="652"/>
      <c r="X138" s="633"/>
      <c r="Y138" s="633"/>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c r="BT138" s="244"/>
      <c r="BU138" s="244"/>
      <c r="BV138" s="244"/>
      <c r="BW138" s="244"/>
      <c r="BX138" s="244"/>
      <c r="BY138" s="244"/>
      <c r="BZ138" s="244"/>
      <c r="CA138" s="244"/>
      <c r="CB138" s="244"/>
      <c r="CC138" s="244"/>
      <c r="CD138" s="244"/>
      <c r="CE138" s="244"/>
      <c r="CF138" s="244"/>
      <c r="CG138" s="244"/>
      <c r="CH138" s="244"/>
      <c r="CI138" s="244"/>
      <c r="CJ138" s="244"/>
      <c r="CK138" s="244"/>
      <c r="CL138" s="244"/>
      <c r="CM138" s="244"/>
      <c r="CN138" s="244"/>
      <c r="CO138" s="244"/>
      <c r="CP138" s="244"/>
      <c r="CQ138" s="244"/>
      <c r="CR138" s="244"/>
      <c r="CS138" s="244"/>
      <c r="CT138" s="244"/>
      <c r="CU138" s="244"/>
      <c r="CV138" s="244"/>
      <c r="CW138" s="244"/>
      <c r="CX138" s="244"/>
      <c r="CY138" s="244"/>
      <c r="CZ138" s="244"/>
      <c r="DA138" s="244"/>
      <c r="DB138" s="244"/>
      <c r="DC138" s="244"/>
      <c r="DD138" s="244"/>
      <c r="DE138" s="244"/>
      <c r="DF138" s="244"/>
      <c r="DG138" s="244"/>
      <c r="DH138" s="244"/>
      <c r="DI138" s="244"/>
      <c r="DJ138" s="244"/>
      <c r="DK138" s="244"/>
      <c r="DL138" s="244"/>
      <c r="DM138" s="244"/>
      <c r="DN138" s="244"/>
      <c r="DO138" s="244"/>
      <c r="DP138" s="244"/>
      <c r="DQ138" s="244"/>
      <c r="DR138" s="244"/>
      <c r="DS138" s="244"/>
      <c r="DT138" s="244"/>
      <c r="DU138" s="244"/>
      <c r="DV138" s="244"/>
      <c r="DW138" s="244"/>
      <c r="DX138" s="244"/>
      <c r="DY138" s="244"/>
      <c r="DZ138" s="244"/>
      <c r="EA138" s="244"/>
      <c r="EB138" s="244"/>
      <c r="EC138" s="244"/>
      <c r="ED138" s="244"/>
      <c r="EE138" s="244"/>
      <c r="EF138" s="244"/>
      <c r="EG138" s="244"/>
      <c r="EH138" s="244"/>
      <c r="EI138" s="244"/>
      <c r="EJ138" s="244"/>
      <c r="EK138" s="244"/>
      <c r="EL138" s="244"/>
      <c r="EM138" s="244"/>
      <c r="EN138" s="244"/>
      <c r="EO138" s="244"/>
      <c r="EP138" s="244"/>
      <c r="EQ138" s="244"/>
      <c r="ER138" s="244"/>
      <c r="ES138" s="244"/>
      <c r="ET138" s="244"/>
      <c r="EU138" s="244"/>
      <c r="EV138" s="244"/>
      <c r="EW138" s="244"/>
      <c r="EX138" s="244"/>
      <c r="EY138" s="244"/>
      <c r="EZ138" s="244"/>
      <c r="FA138" s="244"/>
      <c r="FB138" s="244"/>
      <c r="FC138" s="244"/>
      <c r="FD138" s="244"/>
      <c r="FE138" s="244"/>
      <c r="FF138" s="244"/>
      <c r="FG138" s="244"/>
      <c r="FH138" s="244"/>
      <c r="FI138" s="244"/>
      <c r="FJ138" s="244"/>
      <c r="FK138" s="244"/>
      <c r="FL138" s="244"/>
      <c r="FM138" s="244"/>
      <c r="FN138" s="244"/>
      <c r="FO138" s="244"/>
      <c r="FP138" s="244"/>
      <c r="FQ138" s="244"/>
      <c r="FR138" s="244"/>
      <c r="FS138" s="244"/>
      <c r="FT138" s="244"/>
      <c r="FU138" s="244"/>
      <c r="FV138" s="244"/>
      <c r="FW138" s="244"/>
      <c r="FX138" s="244"/>
      <c r="FY138" s="244"/>
      <c r="FZ138" s="244"/>
      <c r="GA138" s="244"/>
      <c r="GB138" s="244"/>
      <c r="GC138" s="244"/>
      <c r="GD138" s="244"/>
      <c r="GE138" s="244"/>
      <c r="GF138" s="244"/>
      <c r="GG138" s="244"/>
      <c r="GH138" s="244"/>
      <c r="GI138" s="244"/>
      <c r="GJ138" s="244"/>
      <c r="GK138" s="244"/>
      <c r="GL138" s="244"/>
      <c r="GM138" s="244"/>
      <c r="GN138" s="244"/>
      <c r="GO138" s="244"/>
      <c r="GP138" s="244"/>
      <c r="GQ138" s="244"/>
      <c r="GR138" s="244"/>
      <c r="GS138" s="244"/>
      <c r="GT138" s="244"/>
      <c r="GU138" s="244"/>
      <c r="GV138" s="244"/>
      <c r="GW138" s="244"/>
      <c r="GX138" s="244"/>
      <c r="GY138" s="244"/>
      <c r="GZ138" s="244"/>
      <c r="HA138" s="244"/>
      <c r="HB138" s="244"/>
      <c r="HC138" s="244"/>
      <c r="HD138" s="244"/>
      <c r="HE138" s="244"/>
      <c r="HF138" s="244"/>
      <c r="HG138" s="244"/>
      <c r="HH138" s="244"/>
      <c r="HI138" s="244"/>
      <c r="HJ138" s="244"/>
      <c r="HK138" s="244"/>
      <c r="HL138" s="244"/>
      <c r="HM138" s="244"/>
      <c r="HN138" s="244"/>
      <c r="HO138" s="244"/>
      <c r="HP138" s="244"/>
      <c r="HQ138" s="244"/>
      <c r="HR138" s="244"/>
      <c r="HS138" s="244"/>
      <c r="HT138" s="244"/>
      <c r="HU138" s="244"/>
      <c r="HV138" s="244"/>
      <c r="HW138" s="244"/>
      <c r="HX138" s="244"/>
      <c r="HY138" s="244"/>
      <c r="HZ138" s="244"/>
      <c r="IA138" s="244"/>
      <c r="IB138" s="244"/>
      <c r="IC138" s="244"/>
      <c r="ID138" s="244"/>
      <c r="IE138" s="244"/>
      <c r="IF138" s="244"/>
      <c r="IG138" s="244"/>
      <c r="IH138" s="244"/>
      <c r="II138" s="244"/>
      <c r="IJ138" s="244"/>
      <c r="IK138" s="244"/>
      <c r="IL138" s="244"/>
      <c r="IM138" s="244"/>
      <c r="IN138" s="244"/>
    </row>
    <row r="139" spans="1:248" s="659" customFormat="1">
      <c r="A139" s="636" t="s">
        <v>424</v>
      </c>
      <c r="B139" s="636"/>
      <c r="C139" s="636">
        <v>2012</v>
      </c>
      <c r="D139" s="641" t="s">
        <v>859</v>
      </c>
      <c r="E139" s="641" t="s">
        <v>825</v>
      </c>
      <c r="F139" s="660" t="s">
        <v>24</v>
      </c>
      <c r="G139" s="642" t="s">
        <v>11</v>
      </c>
      <c r="H139" s="660" t="s">
        <v>477</v>
      </c>
      <c r="I139" s="641" t="s">
        <v>169</v>
      </c>
      <c r="J139" s="641" t="s">
        <v>182</v>
      </c>
      <c r="K139" s="644" t="s">
        <v>1237</v>
      </c>
      <c r="L139" s="645">
        <v>2.5000000000000001E-2</v>
      </c>
      <c r="M139" s="855">
        <v>500</v>
      </c>
      <c r="N139" s="636"/>
      <c r="O139" s="646" t="s">
        <v>228</v>
      </c>
      <c r="P139" s="647" t="s">
        <v>137</v>
      </c>
      <c r="Q139" s="647">
        <v>572</v>
      </c>
      <c r="R139" s="647"/>
      <c r="S139" s="773">
        <f t="shared" si="2"/>
        <v>114.4</v>
      </c>
      <c r="T139" s="647"/>
      <c r="U139" s="633"/>
      <c r="V139" s="652"/>
      <c r="W139" s="652"/>
      <c r="X139" s="633"/>
      <c r="Y139" s="633"/>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c r="BR139" s="244"/>
      <c r="BS139" s="244"/>
      <c r="BT139" s="244"/>
      <c r="BU139" s="244"/>
      <c r="BV139" s="244"/>
      <c r="BW139" s="244"/>
      <c r="BX139" s="244"/>
      <c r="BY139" s="244"/>
      <c r="BZ139" s="244"/>
      <c r="CA139" s="244"/>
      <c r="CB139" s="244"/>
      <c r="CC139" s="244"/>
      <c r="CD139" s="244"/>
      <c r="CE139" s="244"/>
      <c r="CF139" s="244"/>
      <c r="CG139" s="244"/>
      <c r="CH139" s="244"/>
      <c r="CI139" s="244"/>
      <c r="CJ139" s="244"/>
      <c r="CK139" s="244"/>
      <c r="CL139" s="244"/>
      <c r="CM139" s="244"/>
      <c r="CN139" s="244"/>
      <c r="CO139" s="244"/>
      <c r="CP139" s="244"/>
      <c r="CQ139" s="244"/>
      <c r="CR139" s="244"/>
      <c r="CS139" s="244"/>
      <c r="CT139" s="244"/>
      <c r="CU139" s="244"/>
      <c r="CV139" s="244"/>
      <c r="CW139" s="244"/>
      <c r="CX139" s="244"/>
      <c r="CY139" s="244"/>
      <c r="CZ139" s="244"/>
      <c r="DA139" s="244"/>
      <c r="DB139" s="244"/>
      <c r="DC139" s="244"/>
      <c r="DD139" s="244"/>
      <c r="DE139" s="244"/>
      <c r="DF139" s="244"/>
      <c r="DG139" s="244"/>
      <c r="DH139" s="244"/>
      <c r="DI139" s="244"/>
      <c r="DJ139" s="244"/>
      <c r="DK139" s="244"/>
      <c r="DL139" s="244"/>
      <c r="DM139" s="244"/>
      <c r="DN139" s="244"/>
      <c r="DO139" s="244"/>
      <c r="DP139" s="244"/>
      <c r="DQ139" s="244"/>
      <c r="DR139" s="244"/>
      <c r="DS139" s="244"/>
      <c r="DT139" s="244"/>
      <c r="DU139" s="244"/>
      <c r="DV139" s="244"/>
      <c r="DW139" s="244"/>
      <c r="DX139" s="244"/>
      <c r="DY139" s="244"/>
      <c r="DZ139" s="244"/>
      <c r="EA139" s="244"/>
      <c r="EB139" s="244"/>
      <c r="EC139" s="244"/>
      <c r="ED139" s="244"/>
      <c r="EE139" s="244"/>
      <c r="EF139" s="244"/>
      <c r="EG139" s="244"/>
      <c r="EH139" s="244"/>
      <c r="EI139" s="244"/>
      <c r="EJ139" s="244"/>
      <c r="EK139" s="244"/>
      <c r="EL139" s="244"/>
      <c r="EM139" s="244"/>
      <c r="EN139" s="244"/>
      <c r="EO139" s="244"/>
      <c r="EP139" s="244"/>
      <c r="EQ139" s="244"/>
      <c r="ER139" s="244"/>
      <c r="ES139" s="244"/>
      <c r="ET139" s="244"/>
      <c r="EU139" s="244"/>
      <c r="EV139" s="244"/>
      <c r="EW139" s="244"/>
      <c r="EX139" s="244"/>
      <c r="EY139" s="244"/>
      <c r="EZ139" s="244"/>
      <c r="FA139" s="244"/>
      <c r="FB139" s="244"/>
      <c r="FC139" s="244"/>
      <c r="FD139" s="244"/>
      <c r="FE139" s="244"/>
      <c r="FF139" s="244"/>
      <c r="FG139" s="244"/>
      <c r="FH139" s="244"/>
      <c r="FI139" s="244"/>
      <c r="FJ139" s="244"/>
      <c r="FK139" s="244"/>
      <c r="FL139" s="244"/>
      <c r="FM139" s="244"/>
      <c r="FN139" s="244"/>
      <c r="FO139" s="244"/>
      <c r="FP139" s="244"/>
      <c r="FQ139" s="244"/>
      <c r="FR139" s="244"/>
      <c r="FS139" s="244"/>
      <c r="FT139" s="244"/>
      <c r="FU139" s="244"/>
      <c r="FV139" s="244"/>
      <c r="FW139" s="244"/>
      <c r="FX139" s="244"/>
      <c r="FY139" s="244"/>
      <c r="FZ139" s="244"/>
      <c r="GA139" s="244"/>
      <c r="GB139" s="244"/>
      <c r="GC139" s="244"/>
      <c r="GD139" s="244"/>
      <c r="GE139" s="244"/>
      <c r="GF139" s="244"/>
      <c r="GG139" s="244"/>
      <c r="GH139" s="244"/>
      <c r="GI139" s="244"/>
      <c r="GJ139" s="244"/>
      <c r="GK139" s="244"/>
      <c r="GL139" s="244"/>
      <c r="GM139" s="244"/>
      <c r="GN139" s="244"/>
      <c r="GO139" s="244"/>
      <c r="GP139" s="244"/>
      <c r="GQ139" s="244"/>
      <c r="GR139" s="244"/>
      <c r="GS139" s="244"/>
      <c r="GT139" s="244"/>
      <c r="GU139" s="244"/>
      <c r="GV139" s="244"/>
      <c r="GW139" s="244"/>
      <c r="GX139" s="244"/>
      <c r="GY139" s="244"/>
      <c r="GZ139" s="244"/>
      <c r="HA139" s="244"/>
      <c r="HB139" s="244"/>
      <c r="HC139" s="244"/>
      <c r="HD139" s="244"/>
      <c r="HE139" s="244"/>
      <c r="HF139" s="244"/>
      <c r="HG139" s="244"/>
      <c r="HH139" s="244"/>
      <c r="HI139" s="244"/>
      <c r="HJ139" s="244"/>
      <c r="HK139" s="244"/>
      <c r="HL139" s="244"/>
      <c r="HM139" s="244"/>
      <c r="HN139" s="244"/>
      <c r="HO139" s="244"/>
      <c r="HP139" s="244"/>
      <c r="HQ139" s="244"/>
      <c r="HR139" s="244"/>
      <c r="HS139" s="244"/>
      <c r="HT139" s="244"/>
      <c r="HU139" s="244"/>
      <c r="HV139" s="244"/>
      <c r="HW139" s="244"/>
      <c r="HX139" s="244"/>
      <c r="HY139" s="244"/>
      <c r="HZ139" s="244"/>
      <c r="IA139" s="244"/>
      <c r="IB139" s="244"/>
      <c r="IC139" s="244"/>
      <c r="ID139" s="244"/>
      <c r="IE139" s="244"/>
      <c r="IF139" s="244"/>
      <c r="IG139" s="244"/>
      <c r="IH139" s="244"/>
      <c r="II139" s="244"/>
      <c r="IJ139" s="244"/>
      <c r="IK139" s="244"/>
      <c r="IL139" s="244"/>
      <c r="IM139" s="244"/>
      <c r="IN139" s="244"/>
    </row>
    <row r="140" spans="1:248" s="659" customFormat="1" ht="22.5">
      <c r="A140" s="636" t="s">
        <v>424</v>
      </c>
      <c r="B140" s="636"/>
      <c r="C140" s="636">
        <v>2012</v>
      </c>
      <c r="D140" s="641" t="s">
        <v>859</v>
      </c>
      <c r="E140" s="641" t="s">
        <v>825</v>
      </c>
      <c r="F140" s="660" t="s">
        <v>24</v>
      </c>
      <c r="G140" s="642" t="s">
        <v>11</v>
      </c>
      <c r="H140" s="657" t="s">
        <v>1247</v>
      </c>
      <c r="I140" s="641" t="s">
        <v>590</v>
      </c>
      <c r="J140" s="641" t="s">
        <v>181</v>
      </c>
      <c r="K140" s="644" t="s">
        <v>1237</v>
      </c>
      <c r="L140" s="645">
        <v>2.5000000000000001E-2</v>
      </c>
      <c r="M140" s="855">
        <v>400</v>
      </c>
      <c r="N140" s="636"/>
      <c r="O140" s="646" t="s">
        <v>228</v>
      </c>
      <c r="P140" s="647" t="s">
        <v>137</v>
      </c>
      <c r="Q140" s="647">
        <v>1309</v>
      </c>
      <c r="R140" s="647"/>
      <c r="S140" s="773">
        <f t="shared" si="2"/>
        <v>327.25</v>
      </c>
      <c r="T140" s="647"/>
      <c r="U140" s="633"/>
      <c r="V140" s="652"/>
      <c r="W140" s="652"/>
      <c r="X140" s="633"/>
      <c r="Y140" s="633"/>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c r="BR140" s="244"/>
      <c r="BS140" s="244"/>
      <c r="BT140" s="244"/>
      <c r="BU140" s="244"/>
      <c r="BV140" s="244"/>
      <c r="BW140" s="244"/>
      <c r="BX140" s="244"/>
      <c r="BY140" s="244"/>
      <c r="BZ140" s="244"/>
      <c r="CA140" s="244"/>
      <c r="CB140" s="244"/>
      <c r="CC140" s="244"/>
      <c r="CD140" s="244"/>
      <c r="CE140" s="244"/>
      <c r="CF140" s="244"/>
      <c r="CG140" s="244"/>
      <c r="CH140" s="244"/>
      <c r="CI140" s="244"/>
      <c r="CJ140" s="244"/>
      <c r="CK140" s="244"/>
      <c r="CL140" s="244"/>
      <c r="CM140" s="244"/>
      <c r="CN140" s="244"/>
      <c r="CO140" s="244"/>
      <c r="CP140" s="244"/>
      <c r="CQ140" s="244"/>
      <c r="CR140" s="244"/>
      <c r="CS140" s="244"/>
      <c r="CT140" s="244"/>
      <c r="CU140" s="244"/>
      <c r="CV140" s="244"/>
      <c r="CW140" s="244"/>
      <c r="CX140" s="244"/>
      <c r="CY140" s="244"/>
      <c r="CZ140" s="244"/>
      <c r="DA140" s="244"/>
      <c r="DB140" s="244"/>
      <c r="DC140" s="244"/>
      <c r="DD140" s="244"/>
      <c r="DE140" s="244"/>
      <c r="DF140" s="244"/>
      <c r="DG140" s="244"/>
      <c r="DH140" s="244"/>
      <c r="DI140" s="244"/>
      <c r="DJ140" s="244"/>
      <c r="DK140" s="244"/>
      <c r="DL140" s="244"/>
      <c r="DM140" s="244"/>
      <c r="DN140" s="244"/>
      <c r="DO140" s="244"/>
      <c r="DP140" s="244"/>
      <c r="DQ140" s="244"/>
      <c r="DR140" s="244"/>
      <c r="DS140" s="244"/>
      <c r="DT140" s="244"/>
      <c r="DU140" s="244"/>
      <c r="DV140" s="244"/>
      <c r="DW140" s="244"/>
      <c r="DX140" s="244"/>
      <c r="DY140" s="244"/>
      <c r="DZ140" s="244"/>
      <c r="EA140" s="244"/>
      <c r="EB140" s="244"/>
      <c r="EC140" s="244"/>
      <c r="ED140" s="244"/>
      <c r="EE140" s="244"/>
      <c r="EF140" s="244"/>
      <c r="EG140" s="244"/>
      <c r="EH140" s="244"/>
      <c r="EI140" s="244"/>
      <c r="EJ140" s="244"/>
      <c r="EK140" s="244"/>
      <c r="EL140" s="244"/>
      <c r="EM140" s="244"/>
      <c r="EN140" s="244"/>
      <c r="EO140" s="244"/>
      <c r="EP140" s="244"/>
      <c r="EQ140" s="244"/>
      <c r="ER140" s="244"/>
      <c r="ES140" s="244"/>
      <c r="ET140" s="244"/>
      <c r="EU140" s="244"/>
      <c r="EV140" s="244"/>
      <c r="EW140" s="244"/>
      <c r="EX140" s="244"/>
      <c r="EY140" s="244"/>
      <c r="EZ140" s="244"/>
      <c r="FA140" s="244"/>
      <c r="FB140" s="244"/>
      <c r="FC140" s="244"/>
      <c r="FD140" s="244"/>
      <c r="FE140" s="244"/>
      <c r="FF140" s="244"/>
      <c r="FG140" s="244"/>
      <c r="FH140" s="244"/>
      <c r="FI140" s="244"/>
      <c r="FJ140" s="244"/>
      <c r="FK140" s="244"/>
      <c r="FL140" s="244"/>
      <c r="FM140" s="244"/>
      <c r="FN140" s="244"/>
      <c r="FO140" s="244"/>
      <c r="FP140" s="244"/>
      <c r="FQ140" s="244"/>
      <c r="FR140" s="244"/>
      <c r="FS140" s="244"/>
      <c r="FT140" s="244"/>
      <c r="FU140" s="244"/>
      <c r="FV140" s="244"/>
      <c r="FW140" s="244"/>
      <c r="FX140" s="244"/>
      <c r="FY140" s="244"/>
      <c r="FZ140" s="244"/>
      <c r="GA140" s="244"/>
      <c r="GB140" s="244"/>
      <c r="GC140" s="244"/>
      <c r="GD140" s="244"/>
      <c r="GE140" s="244"/>
      <c r="GF140" s="244"/>
      <c r="GG140" s="244"/>
      <c r="GH140" s="244"/>
      <c r="GI140" s="244"/>
      <c r="GJ140" s="244"/>
      <c r="GK140" s="244"/>
      <c r="GL140" s="244"/>
      <c r="GM140" s="244"/>
      <c r="GN140" s="244"/>
      <c r="GO140" s="244"/>
      <c r="GP140" s="244"/>
      <c r="GQ140" s="244"/>
      <c r="GR140" s="244"/>
      <c r="GS140" s="244"/>
      <c r="GT140" s="244"/>
      <c r="GU140" s="244"/>
      <c r="GV140" s="244"/>
      <c r="GW140" s="244"/>
      <c r="GX140" s="244"/>
      <c r="GY140" s="244"/>
      <c r="GZ140" s="244"/>
      <c r="HA140" s="244"/>
      <c r="HB140" s="244"/>
      <c r="HC140" s="244"/>
      <c r="HD140" s="244"/>
      <c r="HE140" s="244"/>
      <c r="HF140" s="244"/>
      <c r="HG140" s="244"/>
      <c r="HH140" s="244"/>
      <c r="HI140" s="244"/>
      <c r="HJ140" s="244"/>
      <c r="HK140" s="244"/>
      <c r="HL140" s="244"/>
      <c r="HM140" s="244"/>
      <c r="HN140" s="244"/>
      <c r="HO140" s="244"/>
      <c r="HP140" s="244"/>
      <c r="HQ140" s="244"/>
      <c r="HR140" s="244"/>
      <c r="HS140" s="244"/>
      <c r="HT140" s="244"/>
      <c r="HU140" s="244"/>
      <c r="HV140" s="244"/>
      <c r="HW140" s="244"/>
      <c r="HX140" s="244"/>
      <c r="HY140" s="244"/>
      <c r="HZ140" s="244"/>
      <c r="IA140" s="244"/>
      <c r="IB140" s="244"/>
      <c r="IC140" s="244"/>
      <c r="ID140" s="244"/>
      <c r="IE140" s="244"/>
      <c r="IF140" s="244"/>
      <c r="IG140" s="244"/>
      <c r="IH140" s="244"/>
      <c r="II140" s="244"/>
      <c r="IJ140" s="244"/>
      <c r="IK140" s="244"/>
      <c r="IL140" s="244"/>
      <c r="IM140" s="244"/>
      <c r="IN140" s="244"/>
    </row>
    <row r="141" spans="1:248" s="659" customFormat="1">
      <c r="A141" s="636" t="s">
        <v>424</v>
      </c>
      <c r="B141" s="636"/>
      <c r="C141" s="636">
        <v>2012</v>
      </c>
      <c r="D141" s="641" t="s">
        <v>859</v>
      </c>
      <c r="E141" s="641" t="s">
        <v>825</v>
      </c>
      <c r="F141" s="660" t="s">
        <v>24</v>
      </c>
      <c r="G141" s="642" t="s">
        <v>11</v>
      </c>
      <c r="H141" s="660" t="s">
        <v>477</v>
      </c>
      <c r="I141" s="641" t="s">
        <v>169</v>
      </c>
      <c r="J141" s="641" t="s">
        <v>181</v>
      </c>
      <c r="K141" s="644" t="s">
        <v>1237</v>
      </c>
      <c r="L141" s="645">
        <v>2.5000000000000001E-2</v>
      </c>
      <c r="M141" s="855">
        <v>1000</v>
      </c>
      <c r="N141" s="636"/>
      <c r="O141" s="646" t="s">
        <v>228</v>
      </c>
      <c r="P141" s="647" t="s">
        <v>137</v>
      </c>
      <c r="Q141" s="647">
        <v>2495</v>
      </c>
      <c r="R141" s="647"/>
      <c r="S141" s="773">
        <f t="shared" si="2"/>
        <v>249.5</v>
      </c>
      <c r="T141" s="647"/>
      <c r="U141" s="652"/>
      <c r="V141" s="652"/>
      <c r="W141" s="652"/>
      <c r="X141" s="633"/>
      <c r="Y141" s="633"/>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c r="BR141" s="244"/>
      <c r="BS141" s="244"/>
      <c r="BT141" s="244"/>
      <c r="BU141" s="244"/>
      <c r="BV141" s="244"/>
      <c r="BW141" s="244"/>
      <c r="BX141" s="244"/>
      <c r="BY141" s="244"/>
      <c r="BZ141" s="244"/>
      <c r="CA141" s="244"/>
      <c r="CB141" s="244"/>
      <c r="CC141" s="244"/>
      <c r="CD141" s="244"/>
      <c r="CE141" s="244"/>
      <c r="CF141" s="244"/>
      <c r="CG141" s="244"/>
      <c r="CH141" s="244"/>
      <c r="CI141" s="244"/>
      <c r="CJ141" s="244"/>
      <c r="CK141" s="244"/>
      <c r="CL141" s="244"/>
      <c r="CM141" s="244"/>
      <c r="CN141" s="244"/>
      <c r="CO141" s="244"/>
      <c r="CP141" s="244"/>
      <c r="CQ141" s="244"/>
      <c r="CR141" s="244"/>
      <c r="CS141" s="244"/>
      <c r="CT141" s="244"/>
      <c r="CU141" s="244"/>
      <c r="CV141" s="244"/>
      <c r="CW141" s="244"/>
      <c r="CX141" s="244"/>
      <c r="CY141" s="244"/>
      <c r="CZ141" s="244"/>
      <c r="DA141" s="244"/>
      <c r="DB141" s="244"/>
      <c r="DC141" s="244"/>
      <c r="DD141" s="244"/>
      <c r="DE141" s="244"/>
      <c r="DF141" s="244"/>
      <c r="DG141" s="244"/>
      <c r="DH141" s="244"/>
      <c r="DI141" s="244"/>
      <c r="DJ141" s="244"/>
      <c r="DK141" s="244"/>
      <c r="DL141" s="244"/>
      <c r="DM141" s="244"/>
      <c r="DN141" s="244"/>
      <c r="DO141" s="244"/>
      <c r="DP141" s="244"/>
      <c r="DQ141" s="244"/>
      <c r="DR141" s="244"/>
      <c r="DS141" s="244"/>
      <c r="DT141" s="244"/>
      <c r="DU141" s="244"/>
      <c r="DV141" s="244"/>
      <c r="DW141" s="244"/>
      <c r="DX141" s="244"/>
      <c r="DY141" s="244"/>
      <c r="DZ141" s="244"/>
      <c r="EA141" s="244"/>
      <c r="EB141" s="244"/>
      <c r="EC141" s="244"/>
      <c r="ED141" s="244"/>
      <c r="EE141" s="244"/>
      <c r="EF141" s="244"/>
      <c r="EG141" s="244"/>
      <c r="EH141" s="244"/>
      <c r="EI141" s="244"/>
      <c r="EJ141" s="244"/>
      <c r="EK141" s="244"/>
      <c r="EL141" s="244"/>
      <c r="EM141" s="244"/>
      <c r="EN141" s="244"/>
      <c r="EO141" s="244"/>
      <c r="EP141" s="244"/>
      <c r="EQ141" s="244"/>
      <c r="ER141" s="244"/>
      <c r="ES141" s="244"/>
      <c r="ET141" s="244"/>
      <c r="EU141" s="244"/>
      <c r="EV141" s="244"/>
      <c r="EW141" s="244"/>
      <c r="EX141" s="244"/>
      <c r="EY141" s="244"/>
      <c r="EZ141" s="244"/>
      <c r="FA141" s="244"/>
      <c r="FB141" s="244"/>
      <c r="FC141" s="244"/>
      <c r="FD141" s="244"/>
      <c r="FE141" s="244"/>
      <c r="FF141" s="244"/>
      <c r="FG141" s="244"/>
      <c r="FH141" s="244"/>
      <c r="FI141" s="244"/>
      <c r="FJ141" s="244"/>
      <c r="FK141" s="244"/>
      <c r="FL141" s="244"/>
      <c r="FM141" s="244"/>
      <c r="FN141" s="244"/>
      <c r="FO141" s="244"/>
      <c r="FP141" s="244"/>
      <c r="FQ141" s="244"/>
      <c r="FR141" s="244"/>
      <c r="FS141" s="244"/>
      <c r="FT141" s="244"/>
      <c r="FU141" s="244"/>
      <c r="FV141" s="244"/>
      <c r="FW141" s="244"/>
      <c r="FX141" s="244"/>
      <c r="FY141" s="244"/>
      <c r="FZ141" s="244"/>
      <c r="GA141" s="244"/>
      <c r="GB141" s="244"/>
      <c r="GC141" s="244"/>
      <c r="GD141" s="244"/>
      <c r="GE141" s="244"/>
      <c r="GF141" s="244"/>
      <c r="GG141" s="244"/>
      <c r="GH141" s="244"/>
      <c r="GI141" s="244"/>
      <c r="GJ141" s="244"/>
      <c r="GK141" s="244"/>
      <c r="GL141" s="244"/>
      <c r="GM141" s="244"/>
      <c r="GN141" s="244"/>
      <c r="GO141" s="244"/>
      <c r="GP141" s="244"/>
      <c r="GQ141" s="244"/>
      <c r="GR141" s="244"/>
      <c r="GS141" s="244"/>
      <c r="GT141" s="244"/>
      <c r="GU141" s="244"/>
      <c r="GV141" s="244"/>
      <c r="GW141" s="244"/>
      <c r="GX141" s="244"/>
      <c r="GY141" s="244"/>
      <c r="GZ141" s="244"/>
      <c r="HA141" s="244"/>
      <c r="HB141" s="244"/>
      <c r="HC141" s="244"/>
      <c r="HD141" s="244"/>
      <c r="HE141" s="244"/>
      <c r="HF141" s="244"/>
      <c r="HG141" s="244"/>
      <c r="HH141" s="244"/>
      <c r="HI141" s="244"/>
      <c r="HJ141" s="244"/>
      <c r="HK141" s="244"/>
      <c r="HL141" s="244"/>
      <c r="HM141" s="244"/>
      <c r="HN141" s="244"/>
      <c r="HO141" s="244"/>
      <c r="HP141" s="244"/>
      <c r="HQ141" s="244"/>
      <c r="HR141" s="244"/>
      <c r="HS141" s="244"/>
      <c r="HT141" s="244"/>
      <c r="HU141" s="244"/>
      <c r="HV141" s="244"/>
      <c r="HW141" s="244"/>
      <c r="HX141" s="244"/>
      <c r="HY141" s="244"/>
      <c r="HZ141" s="244"/>
      <c r="IA141" s="244"/>
      <c r="IB141" s="244"/>
      <c r="IC141" s="244"/>
      <c r="ID141" s="244"/>
      <c r="IE141" s="244"/>
      <c r="IF141" s="244"/>
      <c r="IG141" s="244"/>
      <c r="IH141" s="244"/>
      <c r="II141" s="244"/>
      <c r="IJ141" s="244"/>
      <c r="IK141" s="244"/>
      <c r="IL141" s="244"/>
      <c r="IM141" s="244"/>
      <c r="IN141" s="244"/>
    </row>
    <row r="142" spans="1:248" s="659" customFormat="1" ht="33.75">
      <c r="A142" s="636" t="s">
        <v>424</v>
      </c>
      <c r="B142" s="636"/>
      <c r="C142" s="636">
        <v>2012</v>
      </c>
      <c r="D142" s="641" t="s">
        <v>859</v>
      </c>
      <c r="E142" s="641" t="s">
        <v>825</v>
      </c>
      <c r="F142" s="660" t="s">
        <v>24</v>
      </c>
      <c r="G142" s="642" t="s">
        <v>11</v>
      </c>
      <c r="H142" s="660" t="s">
        <v>477</v>
      </c>
      <c r="I142" s="641" t="s">
        <v>169</v>
      </c>
      <c r="J142" s="641" t="s">
        <v>1234</v>
      </c>
      <c r="K142" s="644" t="s">
        <v>1238</v>
      </c>
      <c r="L142" s="645">
        <v>2.5000000000000001E-2</v>
      </c>
      <c r="M142" s="855">
        <v>5000</v>
      </c>
      <c r="N142" s="636"/>
      <c r="O142" s="776">
        <v>0.27</v>
      </c>
      <c r="P142" s="647" t="s">
        <v>137</v>
      </c>
      <c r="Q142" s="647">
        <v>4071</v>
      </c>
      <c r="R142" s="647"/>
      <c r="S142" s="773">
        <f t="shared" si="2"/>
        <v>81.42</v>
      </c>
      <c r="T142" s="647"/>
      <c r="U142" s="652"/>
      <c r="V142" s="652"/>
      <c r="W142" s="652"/>
      <c r="X142" s="633"/>
      <c r="Y142" s="633"/>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c r="BR142" s="244"/>
      <c r="BS142" s="244"/>
      <c r="BT142" s="244"/>
      <c r="BU142" s="244"/>
      <c r="BV142" s="244"/>
      <c r="BW142" s="244"/>
      <c r="BX142" s="244"/>
      <c r="BY142" s="244"/>
      <c r="BZ142" s="244"/>
      <c r="CA142" s="244"/>
      <c r="CB142" s="244"/>
      <c r="CC142" s="244"/>
      <c r="CD142" s="244"/>
      <c r="CE142" s="244"/>
      <c r="CF142" s="244"/>
      <c r="CG142" s="244"/>
      <c r="CH142" s="244"/>
      <c r="CI142" s="244"/>
      <c r="CJ142" s="244"/>
      <c r="CK142" s="244"/>
      <c r="CL142" s="244"/>
      <c r="CM142" s="244"/>
      <c r="CN142" s="244"/>
      <c r="CO142" s="244"/>
      <c r="CP142" s="244"/>
      <c r="CQ142" s="244"/>
      <c r="CR142" s="244"/>
      <c r="CS142" s="244"/>
      <c r="CT142" s="244"/>
      <c r="CU142" s="244"/>
      <c r="CV142" s="244"/>
      <c r="CW142" s="244"/>
      <c r="CX142" s="244"/>
      <c r="CY142" s="244"/>
      <c r="CZ142" s="244"/>
      <c r="DA142" s="244"/>
      <c r="DB142" s="244"/>
      <c r="DC142" s="244"/>
      <c r="DD142" s="244"/>
      <c r="DE142" s="244"/>
      <c r="DF142" s="244"/>
      <c r="DG142" s="244"/>
      <c r="DH142" s="244"/>
      <c r="DI142" s="244"/>
      <c r="DJ142" s="244"/>
      <c r="DK142" s="244"/>
      <c r="DL142" s="244"/>
      <c r="DM142" s="244"/>
      <c r="DN142" s="244"/>
      <c r="DO142" s="244"/>
      <c r="DP142" s="244"/>
      <c r="DQ142" s="244"/>
      <c r="DR142" s="244"/>
      <c r="DS142" s="244"/>
      <c r="DT142" s="244"/>
      <c r="DU142" s="244"/>
      <c r="DV142" s="244"/>
      <c r="DW142" s="244"/>
      <c r="DX142" s="244"/>
      <c r="DY142" s="244"/>
      <c r="DZ142" s="244"/>
      <c r="EA142" s="244"/>
      <c r="EB142" s="244"/>
      <c r="EC142" s="244"/>
      <c r="ED142" s="244"/>
      <c r="EE142" s="244"/>
      <c r="EF142" s="244"/>
      <c r="EG142" s="244"/>
      <c r="EH142" s="244"/>
      <c r="EI142" s="244"/>
      <c r="EJ142" s="244"/>
      <c r="EK142" s="244"/>
      <c r="EL142" s="244"/>
      <c r="EM142" s="244"/>
      <c r="EN142" s="244"/>
      <c r="EO142" s="244"/>
      <c r="EP142" s="244"/>
      <c r="EQ142" s="244"/>
      <c r="ER142" s="244"/>
      <c r="ES142" s="244"/>
      <c r="ET142" s="244"/>
      <c r="EU142" s="244"/>
      <c r="EV142" s="244"/>
      <c r="EW142" s="244"/>
      <c r="EX142" s="244"/>
      <c r="EY142" s="244"/>
      <c r="EZ142" s="244"/>
      <c r="FA142" s="244"/>
      <c r="FB142" s="244"/>
      <c r="FC142" s="244"/>
      <c r="FD142" s="244"/>
      <c r="FE142" s="244"/>
      <c r="FF142" s="244"/>
      <c r="FG142" s="244"/>
      <c r="FH142" s="244"/>
      <c r="FI142" s="244"/>
      <c r="FJ142" s="244"/>
      <c r="FK142" s="244"/>
      <c r="FL142" s="244"/>
      <c r="FM142" s="244"/>
      <c r="FN142" s="244"/>
      <c r="FO142" s="244"/>
      <c r="FP142" s="244"/>
      <c r="FQ142" s="244"/>
      <c r="FR142" s="244"/>
      <c r="FS142" s="244"/>
      <c r="FT142" s="244"/>
      <c r="FU142" s="244"/>
      <c r="FV142" s="244"/>
      <c r="FW142" s="244"/>
      <c r="FX142" s="244"/>
      <c r="FY142" s="244"/>
      <c r="FZ142" s="244"/>
      <c r="GA142" s="244"/>
      <c r="GB142" s="244"/>
      <c r="GC142" s="244"/>
      <c r="GD142" s="244"/>
      <c r="GE142" s="244"/>
      <c r="GF142" s="244"/>
      <c r="GG142" s="244"/>
      <c r="GH142" s="244"/>
      <c r="GI142" s="244"/>
      <c r="GJ142" s="244"/>
      <c r="GK142" s="244"/>
      <c r="GL142" s="244"/>
      <c r="GM142" s="244"/>
      <c r="GN142" s="244"/>
      <c r="GO142" s="244"/>
      <c r="GP142" s="244"/>
      <c r="GQ142" s="244"/>
      <c r="GR142" s="244"/>
      <c r="GS142" s="244"/>
      <c r="GT142" s="244"/>
      <c r="GU142" s="244"/>
      <c r="GV142" s="244"/>
      <c r="GW142" s="244"/>
      <c r="GX142" s="244"/>
      <c r="GY142" s="244"/>
      <c r="GZ142" s="244"/>
      <c r="HA142" s="244"/>
      <c r="HB142" s="244"/>
      <c r="HC142" s="244"/>
      <c r="HD142" s="244"/>
      <c r="HE142" s="244"/>
      <c r="HF142" s="244"/>
      <c r="HG142" s="244"/>
      <c r="HH142" s="244"/>
      <c r="HI142" s="244"/>
      <c r="HJ142" s="244"/>
      <c r="HK142" s="244"/>
      <c r="HL142" s="244"/>
      <c r="HM142" s="244"/>
      <c r="HN142" s="244"/>
      <c r="HO142" s="244"/>
      <c r="HP142" s="244"/>
      <c r="HQ142" s="244"/>
      <c r="HR142" s="244"/>
      <c r="HS142" s="244"/>
      <c r="HT142" s="244"/>
      <c r="HU142" s="244"/>
      <c r="HV142" s="244"/>
      <c r="HW142" s="244"/>
      <c r="HX142" s="244"/>
      <c r="HY142" s="244"/>
      <c r="HZ142" s="244"/>
      <c r="IA142" s="244"/>
      <c r="IB142" s="244"/>
      <c r="IC142" s="244"/>
      <c r="ID142" s="244"/>
      <c r="IE142" s="244"/>
      <c r="IF142" s="244"/>
      <c r="IG142" s="244"/>
      <c r="IH142" s="244"/>
      <c r="II142" s="244"/>
      <c r="IJ142" s="244"/>
      <c r="IK142" s="244"/>
      <c r="IL142" s="244"/>
      <c r="IM142" s="244"/>
      <c r="IN142" s="244"/>
    </row>
    <row r="143" spans="1:248" s="659" customFormat="1" ht="33.75">
      <c r="A143" s="636" t="s">
        <v>424</v>
      </c>
      <c r="B143" s="636"/>
      <c r="C143" s="636">
        <v>2012</v>
      </c>
      <c r="D143" s="641" t="s">
        <v>859</v>
      </c>
      <c r="E143" s="641" t="s">
        <v>825</v>
      </c>
      <c r="F143" s="660" t="s">
        <v>24</v>
      </c>
      <c r="G143" s="642" t="s">
        <v>11</v>
      </c>
      <c r="H143" s="660" t="s">
        <v>477</v>
      </c>
      <c r="I143" s="641" t="s">
        <v>169</v>
      </c>
      <c r="J143" s="641" t="s">
        <v>180</v>
      </c>
      <c r="K143" s="644" t="s">
        <v>1238</v>
      </c>
      <c r="L143" s="645">
        <v>2.5000000000000001E-2</v>
      </c>
      <c r="M143" s="855">
        <v>5000</v>
      </c>
      <c r="N143" s="636"/>
      <c r="O143" s="776">
        <v>0.2</v>
      </c>
      <c r="P143" s="647" t="s">
        <v>137</v>
      </c>
      <c r="Q143" s="647">
        <v>4071</v>
      </c>
      <c r="R143" s="647"/>
      <c r="S143" s="773">
        <f t="shared" si="2"/>
        <v>81.42</v>
      </c>
      <c r="T143" s="647"/>
      <c r="U143" s="633"/>
      <c r="V143" s="652"/>
      <c r="W143" s="652"/>
      <c r="X143" s="633"/>
      <c r="Y143" s="633"/>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c r="BR143" s="244"/>
      <c r="BS143" s="244"/>
      <c r="BT143" s="244"/>
      <c r="BU143" s="244"/>
      <c r="BV143" s="244"/>
      <c r="BW143" s="244"/>
      <c r="BX143" s="244"/>
      <c r="BY143" s="244"/>
      <c r="BZ143" s="244"/>
      <c r="CA143" s="244"/>
      <c r="CB143" s="244"/>
      <c r="CC143" s="244"/>
      <c r="CD143" s="244"/>
      <c r="CE143" s="244"/>
      <c r="CF143" s="244"/>
      <c r="CG143" s="244"/>
      <c r="CH143" s="244"/>
      <c r="CI143" s="244"/>
      <c r="CJ143" s="244"/>
      <c r="CK143" s="244"/>
      <c r="CL143" s="244"/>
      <c r="CM143" s="244"/>
      <c r="CN143" s="244"/>
      <c r="CO143" s="244"/>
      <c r="CP143" s="244"/>
      <c r="CQ143" s="244"/>
      <c r="CR143" s="244"/>
      <c r="CS143" s="244"/>
      <c r="CT143" s="244"/>
      <c r="CU143" s="244"/>
      <c r="CV143" s="244"/>
      <c r="CW143" s="244"/>
      <c r="CX143" s="244"/>
      <c r="CY143" s="244"/>
      <c r="CZ143" s="244"/>
      <c r="DA143" s="244"/>
      <c r="DB143" s="244"/>
      <c r="DC143" s="244"/>
      <c r="DD143" s="244"/>
      <c r="DE143" s="244"/>
      <c r="DF143" s="244"/>
      <c r="DG143" s="244"/>
      <c r="DH143" s="244"/>
      <c r="DI143" s="244"/>
      <c r="DJ143" s="244"/>
      <c r="DK143" s="244"/>
      <c r="DL143" s="244"/>
      <c r="DM143" s="244"/>
      <c r="DN143" s="244"/>
      <c r="DO143" s="244"/>
      <c r="DP143" s="244"/>
      <c r="DQ143" s="244"/>
      <c r="DR143" s="244"/>
      <c r="DS143" s="244"/>
      <c r="DT143" s="244"/>
      <c r="DU143" s="244"/>
      <c r="DV143" s="244"/>
      <c r="DW143" s="244"/>
      <c r="DX143" s="244"/>
      <c r="DY143" s="244"/>
      <c r="DZ143" s="244"/>
      <c r="EA143" s="244"/>
      <c r="EB143" s="244"/>
      <c r="EC143" s="244"/>
      <c r="ED143" s="244"/>
      <c r="EE143" s="244"/>
      <c r="EF143" s="244"/>
      <c r="EG143" s="244"/>
      <c r="EH143" s="244"/>
      <c r="EI143" s="244"/>
      <c r="EJ143" s="244"/>
      <c r="EK143" s="244"/>
      <c r="EL143" s="244"/>
      <c r="EM143" s="244"/>
      <c r="EN143" s="244"/>
      <c r="EO143" s="244"/>
      <c r="EP143" s="244"/>
      <c r="EQ143" s="244"/>
      <c r="ER143" s="244"/>
      <c r="ES143" s="244"/>
      <c r="ET143" s="244"/>
      <c r="EU143" s="244"/>
      <c r="EV143" s="244"/>
      <c r="EW143" s="244"/>
      <c r="EX143" s="244"/>
      <c r="EY143" s="244"/>
      <c r="EZ143" s="244"/>
      <c r="FA143" s="244"/>
      <c r="FB143" s="244"/>
      <c r="FC143" s="244"/>
      <c r="FD143" s="244"/>
      <c r="FE143" s="244"/>
      <c r="FF143" s="244"/>
      <c r="FG143" s="244"/>
      <c r="FH143" s="244"/>
      <c r="FI143" s="244"/>
      <c r="FJ143" s="244"/>
      <c r="FK143" s="244"/>
      <c r="FL143" s="244"/>
      <c r="FM143" s="244"/>
      <c r="FN143" s="244"/>
      <c r="FO143" s="244"/>
      <c r="FP143" s="244"/>
      <c r="FQ143" s="244"/>
      <c r="FR143" s="244"/>
      <c r="FS143" s="244"/>
      <c r="FT143" s="244"/>
      <c r="FU143" s="244"/>
      <c r="FV143" s="244"/>
      <c r="FW143" s="244"/>
      <c r="FX143" s="244"/>
      <c r="FY143" s="244"/>
      <c r="FZ143" s="244"/>
      <c r="GA143" s="244"/>
      <c r="GB143" s="244"/>
      <c r="GC143" s="244"/>
      <c r="GD143" s="244"/>
      <c r="GE143" s="244"/>
      <c r="GF143" s="244"/>
      <c r="GG143" s="244"/>
      <c r="GH143" s="244"/>
      <c r="GI143" s="244"/>
      <c r="GJ143" s="244"/>
      <c r="GK143" s="244"/>
      <c r="GL143" s="244"/>
      <c r="GM143" s="244"/>
      <c r="GN143" s="244"/>
      <c r="GO143" s="244"/>
      <c r="GP143" s="244"/>
      <c r="GQ143" s="244"/>
      <c r="GR143" s="244"/>
      <c r="GS143" s="244"/>
      <c r="GT143" s="244"/>
      <c r="GU143" s="244"/>
      <c r="GV143" s="244"/>
      <c r="GW143" s="244"/>
      <c r="GX143" s="244"/>
      <c r="GY143" s="244"/>
      <c r="GZ143" s="244"/>
      <c r="HA143" s="244"/>
      <c r="HB143" s="244"/>
      <c r="HC143" s="244"/>
      <c r="HD143" s="244"/>
      <c r="HE143" s="244"/>
      <c r="HF143" s="244"/>
      <c r="HG143" s="244"/>
      <c r="HH143" s="244"/>
      <c r="HI143" s="244"/>
      <c r="HJ143" s="244"/>
      <c r="HK143" s="244"/>
      <c r="HL143" s="244"/>
      <c r="HM143" s="244"/>
      <c r="HN143" s="244"/>
      <c r="HO143" s="244"/>
      <c r="HP143" s="244"/>
      <c r="HQ143" s="244"/>
      <c r="HR143" s="244"/>
      <c r="HS143" s="244"/>
      <c r="HT143" s="244"/>
      <c r="HU143" s="244"/>
      <c r="HV143" s="244"/>
      <c r="HW143" s="244"/>
      <c r="HX143" s="244"/>
      <c r="HY143" s="244"/>
      <c r="HZ143" s="244"/>
      <c r="IA143" s="244"/>
      <c r="IB143" s="244"/>
      <c r="IC143" s="244"/>
      <c r="ID143" s="244"/>
      <c r="IE143" s="244"/>
      <c r="IF143" s="244"/>
      <c r="IG143" s="244"/>
      <c r="IH143" s="244"/>
      <c r="II143" s="244"/>
      <c r="IJ143" s="244"/>
      <c r="IK143" s="244"/>
      <c r="IL143" s="244"/>
      <c r="IM143" s="244"/>
      <c r="IN143" s="244"/>
    </row>
    <row r="144" spans="1:248" s="659" customFormat="1" ht="33.75">
      <c r="A144" s="636" t="s">
        <v>424</v>
      </c>
      <c r="B144" s="636"/>
      <c r="C144" s="636">
        <v>2012</v>
      </c>
      <c r="D144" s="641" t="s">
        <v>860</v>
      </c>
      <c r="E144" s="641" t="s">
        <v>825</v>
      </c>
      <c r="F144" s="660" t="s">
        <v>24</v>
      </c>
      <c r="G144" s="642" t="s">
        <v>11</v>
      </c>
      <c r="H144" s="657" t="s">
        <v>1258</v>
      </c>
      <c r="I144" s="641" t="s">
        <v>861</v>
      </c>
      <c r="J144" s="641" t="s">
        <v>1234</v>
      </c>
      <c r="K144" s="644" t="s">
        <v>1238</v>
      </c>
      <c r="L144" s="645">
        <v>2.5000000000000001E-2</v>
      </c>
      <c r="M144" s="855">
        <v>1500</v>
      </c>
      <c r="N144" s="636"/>
      <c r="O144" s="776">
        <v>0.31</v>
      </c>
      <c r="P144" s="647" t="s">
        <v>137</v>
      </c>
      <c r="Q144" s="647">
        <v>2324</v>
      </c>
      <c r="R144" s="647"/>
      <c r="S144" s="773">
        <f t="shared" si="2"/>
        <v>154.93333333333334</v>
      </c>
      <c r="T144" s="647"/>
      <c r="U144" s="633"/>
      <c r="V144" s="652"/>
      <c r="W144" s="652"/>
      <c r="X144" s="633"/>
      <c r="Y144" s="633"/>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c r="BR144" s="244"/>
      <c r="BS144" s="244"/>
      <c r="BT144" s="244"/>
      <c r="BU144" s="244"/>
      <c r="BV144" s="244"/>
      <c r="BW144" s="244"/>
      <c r="BX144" s="244"/>
      <c r="BY144" s="244"/>
      <c r="BZ144" s="244"/>
      <c r="CA144" s="244"/>
      <c r="CB144" s="244"/>
      <c r="CC144" s="244"/>
      <c r="CD144" s="244"/>
      <c r="CE144" s="244"/>
      <c r="CF144" s="244"/>
      <c r="CG144" s="244"/>
      <c r="CH144" s="244"/>
      <c r="CI144" s="244"/>
      <c r="CJ144" s="244"/>
      <c r="CK144" s="244"/>
      <c r="CL144" s="244"/>
      <c r="CM144" s="244"/>
      <c r="CN144" s="244"/>
      <c r="CO144" s="244"/>
      <c r="CP144" s="244"/>
      <c r="CQ144" s="244"/>
      <c r="CR144" s="244"/>
      <c r="CS144" s="244"/>
      <c r="CT144" s="244"/>
      <c r="CU144" s="244"/>
      <c r="CV144" s="244"/>
      <c r="CW144" s="244"/>
      <c r="CX144" s="244"/>
      <c r="CY144" s="244"/>
      <c r="CZ144" s="244"/>
      <c r="DA144" s="244"/>
      <c r="DB144" s="244"/>
      <c r="DC144" s="244"/>
      <c r="DD144" s="244"/>
      <c r="DE144" s="244"/>
      <c r="DF144" s="244"/>
      <c r="DG144" s="244"/>
      <c r="DH144" s="244"/>
      <c r="DI144" s="244"/>
      <c r="DJ144" s="244"/>
      <c r="DK144" s="244"/>
      <c r="DL144" s="244"/>
      <c r="DM144" s="244"/>
      <c r="DN144" s="244"/>
      <c r="DO144" s="244"/>
      <c r="DP144" s="244"/>
      <c r="DQ144" s="244"/>
      <c r="DR144" s="244"/>
      <c r="DS144" s="244"/>
      <c r="DT144" s="244"/>
      <c r="DU144" s="244"/>
      <c r="DV144" s="244"/>
      <c r="DW144" s="244"/>
      <c r="DX144" s="244"/>
      <c r="DY144" s="244"/>
      <c r="DZ144" s="244"/>
      <c r="EA144" s="244"/>
      <c r="EB144" s="244"/>
      <c r="EC144" s="244"/>
      <c r="ED144" s="244"/>
      <c r="EE144" s="244"/>
      <c r="EF144" s="244"/>
      <c r="EG144" s="244"/>
      <c r="EH144" s="244"/>
      <c r="EI144" s="244"/>
      <c r="EJ144" s="244"/>
      <c r="EK144" s="244"/>
      <c r="EL144" s="244"/>
      <c r="EM144" s="244"/>
      <c r="EN144" s="244"/>
      <c r="EO144" s="244"/>
      <c r="EP144" s="244"/>
      <c r="EQ144" s="244"/>
      <c r="ER144" s="244"/>
      <c r="ES144" s="244"/>
      <c r="ET144" s="244"/>
      <c r="EU144" s="244"/>
      <c r="EV144" s="244"/>
      <c r="EW144" s="244"/>
      <c r="EX144" s="244"/>
      <c r="EY144" s="244"/>
      <c r="EZ144" s="244"/>
      <c r="FA144" s="244"/>
      <c r="FB144" s="244"/>
      <c r="FC144" s="244"/>
      <c r="FD144" s="244"/>
      <c r="FE144" s="244"/>
      <c r="FF144" s="244"/>
      <c r="FG144" s="244"/>
      <c r="FH144" s="244"/>
      <c r="FI144" s="244"/>
      <c r="FJ144" s="244"/>
      <c r="FK144" s="244"/>
      <c r="FL144" s="244"/>
      <c r="FM144" s="244"/>
      <c r="FN144" s="244"/>
      <c r="FO144" s="244"/>
      <c r="FP144" s="244"/>
      <c r="FQ144" s="244"/>
      <c r="FR144" s="244"/>
      <c r="FS144" s="244"/>
      <c r="FT144" s="244"/>
      <c r="FU144" s="244"/>
      <c r="FV144" s="244"/>
      <c r="FW144" s="244"/>
      <c r="FX144" s="244"/>
      <c r="FY144" s="244"/>
      <c r="FZ144" s="244"/>
      <c r="GA144" s="244"/>
      <c r="GB144" s="244"/>
      <c r="GC144" s="244"/>
      <c r="GD144" s="244"/>
      <c r="GE144" s="244"/>
      <c r="GF144" s="244"/>
      <c r="GG144" s="244"/>
      <c r="GH144" s="244"/>
      <c r="GI144" s="244"/>
      <c r="GJ144" s="244"/>
      <c r="GK144" s="244"/>
      <c r="GL144" s="244"/>
      <c r="GM144" s="244"/>
      <c r="GN144" s="244"/>
      <c r="GO144" s="244"/>
      <c r="GP144" s="244"/>
      <c r="GQ144" s="244"/>
      <c r="GR144" s="244"/>
      <c r="GS144" s="244"/>
      <c r="GT144" s="244"/>
      <c r="GU144" s="244"/>
      <c r="GV144" s="244"/>
      <c r="GW144" s="244"/>
      <c r="GX144" s="244"/>
      <c r="GY144" s="244"/>
      <c r="GZ144" s="244"/>
      <c r="HA144" s="244"/>
      <c r="HB144" s="244"/>
      <c r="HC144" s="244"/>
      <c r="HD144" s="244"/>
      <c r="HE144" s="244"/>
      <c r="HF144" s="244"/>
      <c r="HG144" s="244"/>
      <c r="HH144" s="244"/>
      <c r="HI144" s="244"/>
      <c r="HJ144" s="244"/>
      <c r="HK144" s="244"/>
      <c r="HL144" s="244"/>
      <c r="HM144" s="244"/>
      <c r="HN144" s="244"/>
      <c r="HO144" s="244"/>
      <c r="HP144" s="244"/>
      <c r="HQ144" s="244"/>
      <c r="HR144" s="244"/>
      <c r="HS144" s="244"/>
      <c r="HT144" s="244"/>
      <c r="HU144" s="244"/>
      <c r="HV144" s="244"/>
      <c r="HW144" s="244"/>
      <c r="HX144" s="244"/>
      <c r="HY144" s="244"/>
      <c r="HZ144" s="244"/>
      <c r="IA144" s="244"/>
      <c r="IB144" s="244"/>
      <c r="IC144" s="244"/>
      <c r="ID144" s="244"/>
      <c r="IE144" s="244"/>
      <c r="IF144" s="244"/>
      <c r="IG144" s="244"/>
      <c r="IH144" s="244"/>
      <c r="II144" s="244"/>
      <c r="IJ144" s="244"/>
      <c r="IK144" s="244"/>
      <c r="IL144" s="244"/>
      <c r="IM144" s="244"/>
      <c r="IN144" s="244"/>
    </row>
    <row r="145" spans="1:248" s="659" customFormat="1" ht="33.75">
      <c r="A145" s="636" t="s">
        <v>424</v>
      </c>
      <c r="B145" s="636"/>
      <c r="C145" s="636">
        <v>2012</v>
      </c>
      <c r="D145" s="641" t="s">
        <v>860</v>
      </c>
      <c r="E145" s="641" t="s">
        <v>825</v>
      </c>
      <c r="F145" s="660" t="s">
        <v>24</v>
      </c>
      <c r="G145" s="642" t="s">
        <v>11</v>
      </c>
      <c r="H145" s="657" t="s">
        <v>1258</v>
      </c>
      <c r="I145" s="641" t="s">
        <v>861</v>
      </c>
      <c r="J145" s="641" t="s">
        <v>182</v>
      </c>
      <c r="K145" s="644" t="s">
        <v>140</v>
      </c>
      <c r="L145" s="645">
        <v>2.5000000000000001E-2</v>
      </c>
      <c r="M145" s="855">
        <v>0</v>
      </c>
      <c r="N145" s="636"/>
      <c r="O145" s="646" t="s">
        <v>228</v>
      </c>
      <c r="P145" s="647" t="s">
        <v>137</v>
      </c>
      <c r="Q145" s="647">
        <v>32</v>
      </c>
      <c r="R145" s="647"/>
      <c r="S145" s="773"/>
      <c r="T145" s="647"/>
      <c r="U145" s="652"/>
      <c r="V145" s="652"/>
      <c r="W145" s="652"/>
      <c r="X145" s="633"/>
      <c r="Y145" s="633"/>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c r="BR145" s="244"/>
      <c r="BS145" s="244"/>
      <c r="BT145" s="244"/>
      <c r="BU145" s="244"/>
      <c r="BV145" s="244"/>
      <c r="BW145" s="244"/>
      <c r="BX145" s="244"/>
      <c r="BY145" s="244"/>
      <c r="BZ145" s="244"/>
      <c r="CA145" s="244"/>
      <c r="CB145" s="244"/>
      <c r="CC145" s="244"/>
      <c r="CD145" s="244"/>
      <c r="CE145" s="244"/>
      <c r="CF145" s="244"/>
      <c r="CG145" s="244"/>
      <c r="CH145" s="244"/>
      <c r="CI145" s="244"/>
      <c r="CJ145" s="244"/>
      <c r="CK145" s="244"/>
      <c r="CL145" s="244"/>
      <c r="CM145" s="244"/>
      <c r="CN145" s="244"/>
      <c r="CO145" s="244"/>
      <c r="CP145" s="244"/>
      <c r="CQ145" s="244"/>
      <c r="CR145" s="244"/>
      <c r="CS145" s="244"/>
      <c r="CT145" s="244"/>
      <c r="CU145" s="244"/>
      <c r="CV145" s="244"/>
      <c r="CW145" s="244"/>
      <c r="CX145" s="244"/>
      <c r="CY145" s="244"/>
      <c r="CZ145" s="244"/>
      <c r="DA145" s="244"/>
      <c r="DB145" s="244"/>
      <c r="DC145" s="244"/>
      <c r="DD145" s="244"/>
      <c r="DE145" s="244"/>
      <c r="DF145" s="244"/>
      <c r="DG145" s="244"/>
      <c r="DH145" s="244"/>
      <c r="DI145" s="244"/>
      <c r="DJ145" s="244"/>
      <c r="DK145" s="244"/>
      <c r="DL145" s="244"/>
      <c r="DM145" s="244"/>
      <c r="DN145" s="244"/>
      <c r="DO145" s="244"/>
      <c r="DP145" s="244"/>
      <c r="DQ145" s="244"/>
      <c r="DR145" s="244"/>
      <c r="DS145" s="244"/>
      <c r="DT145" s="244"/>
      <c r="DU145" s="244"/>
      <c r="DV145" s="244"/>
      <c r="DW145" s="244"/>
      <c r="DX145" s="244"/>
      <c r="DY145" s="244"/>
      <c r="DZ145" s="244"/>
      <c r="EA145" s="244"/>
      <c r="EB145" s="244"/>
      <c r="EC145" s="244"/>
      <c r="ED145" s="244"/>
      <c r="EE145" s="244"/>
      <c r="EF145" s="244"/>
      <c r="EG145" s="244"/>
      <c r="EH145" s="244"/>
      <c r="EI145" s="244"/>
      <c r="EJ145" s="244"/>
      <c r="EK145" s="244"/>
      <c r="EL145" s="244"/>
      <c r="EM145" s="244"/>
      <c r="EN145" s="244"/>
      <c r="EO145" s="244"/>
      <c r="EP145" s="244"/>
      <c r="EQ145" s="244"/>
      <c r="ER145" s="244"/>
      <c r="ES145" s="244"/>
      <c r="ET145" s="244"/>
      <c r="EU145" s="244"/>
      <c r="EV145" s="244"/>
      <c r="EW145" s="244"/>
      <c r="EX145" s="244"/>
      <c r="EY145" s="244"/>
      <c r="EZ145" s="244"/>
      <c r="FA145" s="244"/>
      <c r="FB145" s="244"/>
      <c r="FC145" s="244"/>
      <c r="FD145" s="244"/>
      <c r="FE145" s="244"/>
      <c r="FF145" s="244"/>
      <c r="FG145" s="244"/>
      <c r="FH145" s="244"/>
      <c r="FI145" s="244"/>
      <c r="FJ145" s="244"/>
      <c r="FK145" s="244"/>
      <c r="FL145" s="244"/>
      <c r="FM145" s="244"/>
      <c r="FN145" s="244"/>
      <c r="FO145" s="244"/>
      <c r="FP145" s="244"/>
      <c r="FQ145" s="244"/>
      <c r="FR145" s="244"/>
      <c r="FS145" s="244"/>
      <c r="FT145" s="244"/>
      <c r="FU145" s="244"/>
      <c r="FV145" s="244"/>
      <c r="FW145" s="244"/>
      <c r="FX145" s="244"/>
      <c r="FY145" s="244"/>
      <c r="FZ145" s="244"/>
      <c r="GA145" s="244"/>
      <c r="GB145" s="244"/>
      <c r="GC145" s="244"/>
      <c r="GD145" s="244"/>
      <c r="GE145" s="244"/>
      <c r="GF145" s="244"/>
      <c r="GG145" s="244"/>
      <c r="GH145" s="244"/>
      <c r="GI145" s="244"/>
      <c r="GJ145" s="244"/>
      <c r="GK145" s="244"/>
      <c r="GL145" s="244"/>
      <c r="GM145" s="244"/>
      <c r="GN145" s="244"/>
      <c r="GO145" s="244"/>
      <c r="GP145" s="244"/>
      <c r="GQ145" s="244"/>
      <c r="GR145" s="244"/>
      <c r="GS145" s="244"/>
      <c r="GT145" s="244"/>
      <c r="GU145" s="244"/>
      <c r="GV145" s="244"/>
      <c r="GW145" s="244"/>
      <c r="GX145" s="244"/>
      <c r="GY145" s="244"/>
      <c r="GZ145" s="244"/>
      <c r="HA145" s="244"/>
      <c r="HB145" s="244"/>
      <c r="HC145" s="244"/>
      <c r="HD145" s="244"/>
      <c r="HE145" s="244"/>
      <c r="HF145" s="244"/>
      <c r="HG145" s="244"/>
      <c r="HH145" s="244"/>
      <c r="HI145" s="244"/>
      <c r="HJ145" s="244"/>
      <c r="HK145" s="244"/>
      <c r="HL145" s="244"/>
      <c r="HM145" s="244"/>
      <c r="HN145" s="244"/>
      <c r="HO145" s="244"/>
      <c r="HP145" s="244"/>
      <c r="HQ145" s="244"/>
      <c r="HR145" s="244"/>
      <c r="HS145" s="244"/>
      <c r="HT145" s="244"/>
      <c r="HU145" s="244"/>
      <c r="HV145" s="244"/>
      <c r="HW145" s="244"/>
      <c r="HX145" s="244"/>
      <c r="HY145" s="244"/>
      <c r="HZ145" s="244"/>
      <c r="IA145" s="244"/>
      <c r="IB145" s="244"/>
      <c r="IC145" s="244"/>
      <c r="ID145" s="244"/>
      <c r="IE145" s="244"/>
      <c r="IF145" s="244"/>
      <c r="IG145" s="244"/>
      <c r="IH145" s="244"/>
      <c r="II145" s="244"/>
      <c r="IJ145" s="244"/>
      <c r="IK145" s="244"/>
      <c r="IL145" s="244"/>
      <c r="IM145" s="244"/>
      <c r="IN145" s="244"/>
    </row>
    <row r="146" spans="1:248" s="659" customFormat="1" ht="33.75">
      <c r="A146" s="636" t="s">
        <v>424</v>
      </c>
      <c r="B146" s="636"/>
      <c r="C146" s="636">
        <v>2012</v>
      </c>
      <c r="D146" s="641" t="s">
        <v>860</v>
      </c>
      <c r="E146" s="641" t="s">
        <v>825</v>
      </c>
      <c r="F146" s="660" t="s">
        <v>24</v>
      </c>
      <c r="G146" s="642" t="s">
        <v>11</v>
      </c>
      <c r="H146" s="657" t="s">
        <v>1258</v>
      </c>
      <c r="I146" s="641" t="s">
        <v>861</v>
      </c>
      <c r="J146" s="641" t="s">
        <v>181</v>
      </c>
      <c r="K146" s="644" t="s">
        <v>140</v>
      </c>
      <c r="L146" s="645">
        <v>2.5000000000000001E-2</v>
      </c>
      <c r="M146" s="855">
        <v>0</v>
      </c>
      <c r="N146" s="636"/>
      <c r="O146" s="646" t="s">
        <v>228</v>
      </c>
      <c r="P146" s="647" t="s">
        <v>137</v>
      </c>
      <c r="Q146" s="647">
        <v>35</v>
      </c>
      <c r="R146" s="647"/>
      <c r="S146" s="773"/>
      <c r="T146" s="647"/>
      <c r="U146" s="652"/>
      <c r="V146" s="652"/>
      <c r="W146" s="652"/>
      <c r="X146" s="633"/>
      <c r="Y146" s="633"/>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c r="BR146" s="244"/>
      <c r="BS146" s="244"/>
      <c r="BT146" s="244"/>
      <c r="BU146" s="244"/>
      <c r="BV146" s="244"/>
      <c r="BW146" s="244"/>
      <c r="BX146" s="244"/>
      <c r="BY146" s="244"/>
      <c r="BZ146" s="244"/>
      <c r="CA146" s="244"/>
      <c r="CB146" s="244"/>
      <c r="CC146" s="244"/>
      <c r="CD146" s="244"/>
      <c r="CE146" s="244"/>
      <c r="CF146" s="244"/>
      <c r="CG146" s="244"/>
      <c r="CH146" s="244"/>
      <c r="CI146" s="244"/>
      <c r="CJ146" s="244"/>
      <c r="CK146" s="244"/>
      <c r="CL146" s="244"/>
      <c r="CM146" s="244"/>
      <c r="CN146" s="244"/>
      <c r="CO146" s="244"/>
      <c r="CP146" s="244"/>
      <c r="CQ146" s="244"/>
      <c r="CR146" s="244"/>
      <c r="CS146" s="244"/>
      <c r="CT146" s="244"/>
      <c r="CU146" s="244"/>
      <c r="CV146" s="244"/>
      <c r="CW146" s="244"/>
      <c r="CX146" s="244"/>
      <c r="CY146" s="244"/>
      <c r="CZ146" s="244"/>
      <c r="DA146" s="244"/>
      <c r="DB146" s="244"/>
      <c r="DC146" s="244"/>
      <c r="DD146" s="244"/>
      <c r="DE146" s="244"/>
      <c r="DF146" s="244"/>
      <c r="DG146" s="244"/>
      <c r="DH146" s="244"/>
      <c r="DI146" s="244"/>
      <c r="DJ146" s="244"/>
      <c r="DK146" s="244"/>
      <c r="DL146" s="244"/>
      <c r="DM146" s="244"/>
      <c r="DN146" s="244"/>
      <c r="DO146" s="244"/>
      <c r="DP146" s="244"/>
      <c r="DQ146" s="244"/>
      <c r="DR146" s="244"/>
      <c r="DS146" s="244"/>
      <c r="DT146" s="244"/>
      <c r="DU146" s="244"/>
      <c r="DV146" s="244"/>
      <c r="DW146" s="244"/>
      <c r="DX146" s="244"/>
      <c r="DY146" s="244"/>
      <c r="DZ146" s="244"/>
      <c r="EA146" s="244"/>
      <c r="EB146" s="244"/>
      <c r="EC146" s="244"/>
      <c r="ED146" s="244"/>
      <c r="EE146" s="244"/>
      <c r="EF146" s="244"/>
      <c r="EG146" s="244"/>
      <c r="EH146" s="244"/>
      <c r="EI146" s="244"/>
      <c r="EJ146" s="244"/>
      <c r="EK146" s="244"/>
      <c r="EL146" s="244"/>
      <c r="EM146" s="244"/>
      <c r="EN146" s="244"/>
      <c r="EO146" s="244"/>
      <c r="EP146" s="244"/>
      <c r="EQ146" s="244"/>
      <c r="ER146" s="244"/>
      <c r="ES146" s="244"/>
      <c r="ET146" s="244"/>
      <c r="EU146" s="244"/>
      <c r="EV146" s="244"/>
      <c r="EW146" s="244"/>
      <c r="EX146" s="244"/>
      <c r="EY146" s="244"/>
      <c r="EZ146" s="244"/>
      <c r="FA146" s="244"/>
      <c r="FB146" s="244"/>
      <c r="FC146" s="244"/>
      <c r="FD146" s="244"/>
      <c r="FE146" s="244"/>
      <c r="FF146" s="244"/>
      <c r="FG146" s="244"/>
      <c r="FH146" s="244"/>
      <c r="FI146" s="244"/>
      <c r="FJ146" s="244"/>
      <c r="FK146" s="244"/>
      <c r="FL146" s="244"/>
      <c r="FM146" s="244"/>
      <c r="FN146" s="244"/>
      <c r="FO146" s="244"/>
      <c r="FP146" s="244"/>
      <c r="FQ146" s="244"/>
      <c r="FR146" s="244"/>
      <c r="FS146" s="244"/>
      <c r="FT146" s="244"/>
      <c r="FU146" s="244"/>
      <c r="FV146" s="244"/>
      <c r="FW146" s="244"/>
      <c r="FX146" s="244"/>
      <c r="FY146" s="244"/>
      <c r="FZ146" s="244"/>
      <c r="GA146" s="244"/>
      <c r="GB146" s="244"/>
      <c r="GC146" s="244"/>
      <c r="GD146" s="244"/>
      <c r="GE146" s="244"/>
      <c r="GF146" s="244"/>
      <c r="GG146" s="244"/>
      <c r="GH146" s="244"/>
      <c r="GI146" s="244"/>
      <c r="GJ146" s="244"/>
      <c r="GK146" s="244"/>
      <c r="GL146" s="244"/>
      <c r="GM146" s="244"/>
      <c r="GN146" s="244"/>
      <c r="GO146" s="244"/>
      <c r="GP146" s="244"/>
      <c r="GQ146" s="244"/>
      <c r="GR146" s="244"/>
      <c r="GS146" s="244"/>
      <c r="GT146" s="244"/>
      <c r="GU146" s="244"/>
      <c r="GV146" s="244"/>
      <c r="GW146" s="244"/>
      <c r="GX146" s="244"/>
      <c r="GY146" s="244"/>
      <c r="GZ146" s="244"/>
      <c r="HA146" s="244"/>
      <c r="HB146" s="244"/>
      <c r="HC146" s="244"/>
      <c r="HD146" s="244"/>
      <c r="HE146" s="244"/>
      <c r="HF146" s="244"/>
      <c r="HG146" s="244"/>
      <c r="HH146" s="244"/>
      <c r="HI146" s="244"/>
      <c r="HJ146" s="244"/>
      <c r="HK146" s="244"/>
      <c r="HL146" s="244"/>
      <c r="HM146" s="244"/>
      <c r="HN146" s="244"/>
      <c r="HO146" s="244"/>
      <c r="HP146" s="244"/>
      <c r="HQ146" s="244"/>
      <c r="HR146" s="244"/>
      <c r="HS146" s="244"/>
      <c r="HT146" s="244"/>
      <c r="HU146" s="244"/>
      <c r="HV146" s="244"/>
      <c r="HW146" s="244"/>
      <c r="HX146" s="244"/>
      <c r="HY146" s="244"/>
      <c r="HZ146" s="244"/>
      <c r="IA146" s="244"/>
      <c r="IB146" s="244"/>
      <c r="IC146" s="244"/>
      <c r="ID146" s="244"/>
      <c r="IE146" s="244"/>
      <c r="IF146" s="244"/>
      <c r="IG146" s="244"/>
      <c r="IH146" s="244"/>
      <c r="II146" s="244"/>
      <c r="IJ146" s="244"/>
      <c r="IK146" s="244"/>
      <c r="IL146" s="244"/>
      <c r="IM146" s="244"/>
      <c r="IN146" s="244"/>
    </row>
    <row r="147" spans="1:248" s="659" customFormat="1" ht="33.75">
      <c r="A147" s="636" t="s">
        <v>424</v>
      </c>
      <c r="B147" s="636"/>
      <c r="C147" s="636">
        <v>2012</v>
      </c>
      <c r="D147" s="641" t="s">
        <v>860</v>
      </c>
      <c r="E147" s="641" t="s">
        <v>825</v>
      </c>
      <c r="F147" s="660" t="s">
        <v>24</v>
      </c>
      <c r="G147" s="642" t="s">
        <v>11</v>
      </c>
      <c r="H147" s="657" t="s">
        <v>1258</v>
      </c>
      <c r="I147" s="641" t="s">
        <v>861</v>
      </c>
      <c r="J147" s="641" t="s">
        <v>180</v>
      </c>
      <c r="K147" s="644" t="s">
        <v>1238</v>
      </c>
      <c r="L147" s="645">
        <v>2.5000000000000001E-2</v>
      </c>
      <c r="M147" s="855">
        <v>1500</v>
      </c>
      <c r="N147" s="636"/>
      <c r="O147" s="776">
        <v>0.26</v>
      </c>
      <c r="P147" s="647" t="s">
        <v>137</v>
      </c>
      <c r="Q147" s="647">
        <v>2324</v>
      </c>
      <c r="R147" s="647"/>
      <c r="S147" s="773">
        <f t="shared" si="2"/>
        <v>154.93333333333334</v>
      </c>
      <c r="T147" s="647"/>
      <c r="U147" s="633"/>
      <c r="V147" s="652"/>
      <c r="W147" s="652"/>
      <c r="X147" s="633"/>
      <c r="Y147" s="633"/>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c r="BR147" s="244"/>
      <c r="BS147" s="244"/>
      <c r="BT147" s="244"/>
      <c r="BU147" s="244"/>
      <c r="BV147" s="244"/>
      <c r="BW147" s="244"/>
      <c r="BX147" s="244"/>
      <c r="BY147" s="244"/>
      <c r="BZ147" s="244"/>
      <c r="CA147" s="244"/>
      <c r="CB147" s="244"/>
      <c r="CC147" s="244"/>
      <c r="CD147" s="244"/>
      <c r="CE147" s="244"/>
      <c r="CF147" s="244"/>
      <c r="CG147" s="244"/>
      <c r="CH147" s="244"/>
      <c r="CI147" s="244"/>
      <c r="CJ147" s="244"/>
      <c r="CK147" s="244"/>
      <c r="CL147" s="244"/>
      <c r="CM147" s="244"/>
      <c r="CN147" s="244"/>
      <c r="CO147" s="244"/>
      <c r="CP147" s="244"/>
      <c r="CQ147" s="244"/>
      <c r="CR147" s="244"/>
      <c r="CS147" s="244"/>
      <c r="CT147" s="244"/>
      <c r="CU147" s="244"/>
      <c r="CV147" s="244"/>
      <c r="CW147" s="244"/>
      <c r="CX147" s="244"/>
      <c r="CY147" s="244"/>
      <c r="CZ147" s="244"/>
      <c r="DA147" s="244"/>
      <c r="DB147" s="244"/>
      <c r="DC147" s="244"/>
      <c r="DD147" s="244"/>
      <c r="DE147" s="244"/>
      <c r="DF147" s="244"/>
      <c r="DG147" s="244"/>
      <c r="DH147" s="244"/>
      <c r="DI147" s="244"/>
      <c r="DJ147" s="244"/>
      <c r="DK147" s="244"/>
      <c r="DL147" s="244"/>
      <c r="DM147" s="244"/>
      <c r="DN147" s="244"/>
      <c r="DO147" s="244"/>
      <c r="DP147" s="244"/>
      <c r="DQ147" s="244"/>
      <c r="DR147" s="244"/>
      <c r="DS147" s="244"/>
      <c r="DT147" s="244"/>
      <c r="DU147" s="244"/>
      <c r="DV147" s="244"/>
      <c r="DW147" s="244"/>
      <c r="DX147" s="244"/>
      <c r="DY147" s="244"/>
      <c r="DZ147" s="244"/>
      <c r="EA147" s="244"/>
      <c r="EB147" s="244"/>
      <c r="EC147" s="244"/>
      <c r="ED147" s="244"/>
      <c r="EE147" s="244"/>
      <c r="EF147" s="244"/>
      <c r="EG147" s="244"/>
      <c r="EH147" s="244"/>
      <c r="EI147" s="244"/>
      <c r="EJ147" s="244"/>
      <c r="EK147" s="244"/>
      <c r="EL147" s="244"/>
      <c r="EM147" s="244"/>
      <c r="EN147" s="244"/>
      <c r="EO147" s="244"/>
      <c r="EP147" s="244"/>
      <c r="EQ147" s="244"/>
      <c r="ER147" s="244"/>
      <c r="ES147" s="244"/>
      <c r="ET147" s="244"/>
      <c r="EU147" s="244"/>
      <c r="EV147" s="244"/>
      <c r="EW147" s="244"/>
      <c r="EX147" s="244"/>
      <c r="EY147" s="244"/>
      <c r="EZ147" s="244"/>
      <c r="FA147" s="244"/>
      <c r="FB147" s="244"/>
      <c r="FC147" s="244"/>
      <c r="FD147" s="244"/>
      <c r="FE147" s="244"/>
      <c r="FF147" s="244"/>
      <c r="FG147" s="244"/>
      <c r="FH147" s="244"/>
      <c r="FI147" s="244"/>
      <c r="FJ147" s="244"/>
      <c r="FK147" s="244"/>
      <c r="FL147" s="244"/>
      <c r="FM147" s="244"/>
      <c r="FN147" s="244"/>
      <c r="FO147" s="244"/>
      <c r="FP147" s="244"/>
      <c r="FQ147" s="244"/>
      <c r="FR147" s="244"/>
      <c r="FS147" s="244"/>
      <c r="FT147" s="244"/>
      <c r="FU147" s="244"/>
      <c r="FV147" s="244"/>
      <c r="FW147" s="244"/>
      <c r="FX147" s="244"/>
      <c r="FY147" s="244"/>
      <c r="FZ147" s="244"/>
      <c r="GA147" s="244"/>
      <c r="GB147" s="244"/>
      <c r="GC147" s="244"/>
      <c r="GD147" s="244"/>
      <c r="GE147" s="244"/>
      <c r="GF147" s="244"/>
      <c r="GG147" s="244"/>
      <c r="GH147" s="244"/>
      <c r="GI147" s="244"/>
      <c r="GJ147" s="244"/>
      <c r="GK147" s="244"/>
      <c r="GL147" s="244"/>
      <c r="GM147" s="244"/>
      <c r="GN147" s="244"/>
      <c r="GO147" s="244"/>
      <c r="GP147" s="244"/>
      <c r="GQ147" s="244"/>
      <c r="GR147" s="244"/>
      <c r="GS147" s="244"/>
      <c r="GT147" s="244"/>
      <c r="GU147" s="244"/>
      <c r="GV147" s="244"/>
      <c r="GW147" s="244"/>
      <c r="GX147" s="244"/>
      <c r="GY147" s="244"/>
      <c r="GZ147" s="244"/>
      <c r="HA147" s="244"/>
      <c r="HB147" s="244"/>
      <c r="HC147" s="244"/>
      <c r="HD147" s="244"/>
      <c r="HE147" s="244"/>
      <c r="HF147" s="244"/>
      <c r="HG147" s="244"/>
      <c r="HH147" s="244"/>
      <c r="HI147" s="244"/>
      <c r="HJ147" s="244"/>
      <c r="HK147" s="244"/>
      <c r="HL147" s="244"/>
      <c r="HM147" s="244"/>
      <c r="HN147" s="244"/>
      <c r="HO147" s="244"/>
      <c r="HP147" s="244"/>
      <c r="HQ147" s="244"/>
      <c r="HR147" s="244"/>
      <c r="HS147" s="244"/>
      <c r="HT147" s="244"/>
      <c r="HU147" s="244"/>
      <c r="HV147" s="244"/>
      <c r="HW147" s="244"/>
      <c r="HX147" s="244"/>
      <c r="HY147" s="244"/>
      <c r="HZ147" s="244"/>
      <c r="IA147" s="244"/>
      <c r="IB147" s="244"/>
      <c r="IC147" s="244"/>
      <c r="ID147" s="244"/>
      <c r="IE147" s="244"/>
      <c r="IF147" s="244"/>
      <c r="IG147" s="244"/>
      <c r="IH147" s="244"/>
      <c r="II147" s="244"/>
      <c r="IJ147" s="244"/>
      <c r="IK147" s="244"/>
      <c r="IL147" s="244"/>
      <c r="IM147" s="244"/>
      <c r="IN147" s="244"/>
    </row>
    <row r="148" spans="1:248" s="244" customFormat="1" ht="33.75">
      <c r="A148" s="636" t="s">
        <v>424</v>
      </c>
      <c r="B148" s="636"/>
      <c r="C148" s="636">
        <v>2012</v>
      </c>
      <c r="D148" s="641" t="s">
        <v>726</v>
      </c>
      <c r="E148" s="641" t="s">
        <v>576</v>
      </c>
      <c r="F148" s="660" t="s">
        <v>24</v>
      </c>
      <c r="G148" s="642" t="s">
        <v>11</v>
      </c>
      <c r="H148" s="657" t="s">
        <v>1247</v>
      </c>
      <c r="I148" s="641" t="s">
        <v>590</v>
      </c>
      <c r="J148" s="641" t="s">
        <v>1234</v>
      </c>
      <c r="K148" s="644" t="s">
        <v>1238</v>
      </c>
      <c r="L148" s="645">
        <v>2.5000000000000001E-2</v>
      </c>
      <c r="M148" s="855" t="s">
        <v>140</v>
      </c>
      <c r="N148" s="636"/>
      <c r="O148" s="776">
        <v>0.26</v>
      </c>
      <c r="P148" s="647" t="s">
        <v>137</v>
      </c>
      <c r="Q148" s="647">
        <v>219</v>
      </c>
      <c r="R148" s="647"/>
      <c r="S148" s="773"/>
      <c r="T148" s="647"/>
      <c r="U148" s="652"/>
      <c r="V148" s="652"/>
      <c r="W148" s="652"/>
      <c r="X148" s="633"/>
      <c r="Y148" s="633"/>
    </row>
    <row r="149" spans="1:248" s="648" customFormat="1" ht="22.5">
      <c r="A149" s="636" t="s">
        <v>424</v>
      </c>
      <c r="B149" s="636"/>
      <c r="C149" s="636">
        <v>2012</v>
      </c>
      <c r="D149" s="641" t="s">
        <v>726</v>
      </c>
      <c r="E149" s="641" t="s">
        <v>576</v>
      </c>
      <c r="F149" s="660" t="s">
        <v>24</v>
      </c>
      <c r="G149" s="642" t="s">
        <v>11</v>
      </c>
      <c r="H149" s="657" t="s">
        <v>1247</v>
      </c>
      <c r="I149" s="641" t="s">
        <v>590</v>
      </c>
      <c r="J149" s="641" t="s">
        <v>182</v>
      </c>
      <c r="K149" s="644" t="s">
        <v>140</v>
      </c>
      <c r="L149" s="645">
        <v>2.5000000000000001E-2</v>
      </c>
      <c r="M149" s="855" t="s">
        <v>140</v>
      </c>
      <c r="N149" s="636"/>
      <c r="O149" s="646" t="s">
        <v>228</v>
      </c>
      <c r="P149" s="647" t="s">
        <v>137</v>
      </c>
      <c r="Q149" s="647">
        <v>9</v>
      </c>
      <c r="R149" s="647"/>
      <c r="S149" s="773"/>
      <c r="T149" s="647"/>
      <c r="U149" s="652"/>
    </row>
    <row r="150" spans="1:248" s="648" customFormat="1" ht="22.5">
      <c r="A150" s="636" t="s">
        <v>424</v>
      </c>
      <c r="B150" s="636"/>
      <c r="C150" s="636">
        <v>2012</v>
      </c>
      <c r="D150" s="641" t="s">
        <v>726</v>
      </c>
      <c r="E150" s="641" t="s">
        <v>576</v>
      </c>
      <c r="F150" s="660" t="s">
        <v>24</v>
      </c>
      <c r="G150" s="642" t="s">
        <v>11</v>
      </c>
      <c r="H150" s="657" t="s">
        <v>1247</v>
      </c>
      <c r="I150" s="641" t="s">
        <v>590</v>
      </c>
      <c r="J150" s="641" t="s">
        <v>181</v>
      </c>
      <c r="K150" s="644" t="s">
        <v>1237</v>
      </c>
      <c r="L150" s="645">
        <v>2.5000000000000001E-2</v>
      </c>
      <c r="M150" s="855" t="s">
        <v>140</v>
      </c>
      <c r="N150" s="636"/>
      <c r="O150" s="646" t="s">
        <v>228</v>
      </c>
      <c r="P150" s="647" t="s">
        <v>137</v>
      </c>
      <c r="Q150" s="647">
        <v>12</v>
      </c>
      <c r="R150" s="647"/>
      <c r="S150" s="773"/>
      <c r="T150" s="647"/>
    </row>
    <row r="151" spans="1:248" s="648" customFormat="1" ht="33.75">
      <c r="A151" s="636" t="s">
        <v>424</v>
      </c>
      <c r="B151" s="636"/>
      <c r="C151" s="636">
        <v>2012</v>
      </c>
      <c r="D151" s="641" t="s">
        <v>726</v>
      </c>
      <c r="E151" s="641" t="s">
        <v>576</v>
      </c>
      <c r="F151" s="660" t="s">
        <v>24</v>
      </c>
      <c r="G151" s="642" t="s">
        <v>11</v>
      </c>
      <c r="H151" s="657" t="s">
        <v>1247</v>
      </c>
      <c r="I151" s="641" t="s">
        <v>590</v>
      </c>
      <c r="J151" s="641" t="s">
        <v>180</v>
      </c>
      <c r="K151" s="644" t="s">
        <v>1238</v>
      </c>
      <c r="L151" s="645">
        <v>2.5000000000000001E-2</v>
      </c>
      <c r="M151" s="855" t="s">
        <v>140</v>
      </c>
      <c r="N151" s="636"/>
      <c r="O151" s="776">
        <v>0.25</v>
      </c>
      <c r="P151" s="647" t="s">
        <v>137</v>
      </c>
      <c r="Q151" s="647">
        <v>219</v>
      </c>
      <c r="R151" s="647"/>
      <c r="S151" s="773"/>
      <c r="T151" s="647"/>
    </row>
    <row r="152" spans="1:248" s="633" customFormat="1" ht="22.5">
      <c r="A152" s="636" t="s">
        <v>424</v>
      </c>
      <c r="B152" s="636"/>
      <c r="C152" s="636">
        <v>2012</v>
      </c>
      <c r="D152" s="641" t="s">
        <v>862</v>
      </c>
      <c r="E152" s="641" t="s">
        <v>576</v>
      </c>
      <c r="F152" s="660" t="s">
        <v>24</v>
      </c>
      <c r="G152" s="642" t="s">
        <v>11</v>
      </c>
      <c r="H152" s="660" t="s">
        <v>477</v>
      </c>
      <c r="I152" s="641" t="s">
        <v>81</v>
      </c>
      <c r="J152" s="641" t="s">
        <v>1234</v>
      </c>
      <c r="K152" s="644" t="s">
        <v>1235</v>
      </c>
      <c r="L152" s="645">
        <v>2.5000000000000001E-2</v>
      </c>
      <c r="M152" s="855">
        <v>100</v>
      </c>
      <c r="N152" s="636"/>
      <c r="O152" s="776">
        <v>0.23</v>
      </c>
      <c r="P152" s="647" t="s">
        <v>137</v>
      </c>
      <c r="Q152" s="647">
        <v>93</v>
      </c>
      <c r="R152" s="647"/>
      <c r="S152" s="773">
        <f t="shared" si="2"/>
        <v>93</v>
      </c>
      <c r="T152" s="647"/>
    </row>
    <row r="153" spans="1:248" s="633" customFormat="1">
      <c r="A153" s="636" t="s">
        <v>424</v>
      </c>
      <c r="B153" s="636"/>
      <c r="C153" s="636">
        <v>2012</v>
      </c>
      <c r="D153" s="641" t="s">
        <v>862</v>
      </c>
      <c r="E153" s="641" t="s">
        <v>576</v>
      </c>
      <c r="F153" s="660" t="s">
        <v>24</v>
      </c>
      <c r="G153" s="642" t="s">
        <v>11</v>
      </c>
      <c r="H153" s="660" t="s">
        <v>477</v>
      </c>
      <c r="I153" s="641" t="s">
        <v>81</v>
      </c>
      <c r="J153" s="641" t="s">
        <v>182</v>
      </c>
      <c r="K153" s="644" t="s">
        <v>140</v>
      </c>
      <c r="L153" s="645">
        <v>2.5000000000000001E-2</v>
      </c>
      <c r="M153" s="855">
        <v>50</v>
      </c>
      <c r="N153" s="636"/>
      <c r="O153" s="646" t="s">
        <v>228</v>
      </c>
      <c r="P153" s="647" t="s">
        <v>137</v>
      </c>
      <c r="Q153" s="647">
        <v>11</v>
      </c>
      <c r="R153" s="647"/>
      <c r="S153" s="773">
        <f t="shared" si="2"/>
        <v>22</v>
      </c>
      <c r="T153" s="647"/>
    </row>
    <row r="154" spans="1:248" s="244" customFormat="1">
      <c r="A154" s="636" t="s">
        <v>424</v>
      </c>
      <c r="B154" s="636"/>
      <c r="C154" s="636">
        <v>2012</v>
      </c>
      <c r="D154" s="641" t="s">
        <v>862</v>
      </c>
      <c r="E154" s="641" t="s">
        <v>576</v>
      </c>
      <c r="F154" s="660" t="s">
        <v>24</v>
      </c>
      <c r="G154" s="642" t="s">
        <v>11</v>
      </c>
      <c r="H154" s="660" t="s">
        <v>477</v>
      </c>
      <c r="I154" s="641" t="s">
        <v>81</v>
      </c>
      <c r="J154" s="641" t="s">
        <v>181</v>
      </c>
      <c r="K154" s="644" t="s">
        <v>1237</v>
      </c>
      <c r="L154" s="645">
        <v>2.5000000000000001E-2</v>
      </c>
      <c r="M154" s="855">
        <v>50</v>
      </c>
      <c r="N154" s="636"/>
      <c r="O154" s="646" t="s">
        <v>228</v>
      </c>
      <c r="P154" s="647" t="s">
        <v>137</v>
      </c>
      <c r="Q154" s="647">
        <v>20</v>
      </c>
      <c r="R154" s="647"/>
      <c r="S154" s="773">
        <f t="shared" si="2"/>
        <v>40</v>
      </c>
      <c r="T154" s="647"/>
      <c r="U154" s="633"/>
    </row>
    <row r="155" spans="1:248" s="244" customFormat="1" ht="22.5">
      <c r="A155" s="636" t="s">
        <v>424</v>
      </c>
      <c r="B155" s="636"/>
      <c r="C155" s="636">
        <v>2012</v>
      </c>
      <c r="D155" s="641" t="s">
        <v>862</v>
      </c>
      <c r="E155" s="641" t="s">
        <v>576</v>
      </c>
      <c r="F155" s="660" t="s">
        <v>24</v>
      </c>
      <c r="G155" s="642" t="s">
        <v>11</v>
      </c>
      <c r="H155" s="660" t="s">
        <v>477</v>
      </c>
      <c r="I155" s="641" t="s">
        <v>81</v>
      </c>
      <c r="J155" s="641" t="s">
        <v>180</v>
      </c>
      <c r="K155" s="644" t="s">
        <v>1235</v>
      </c>
      <c r="L155" s="645">
        <v>2.5000000000000001E-2</v>
      </c>
      <c r="M155" s="855">
        <v>100</v>
      </c>
      <c r="N155" s="636"/>
      <c r="O155" s="776">
        <v>0.2</v>
      </c>
      <c r="P155" s="647" t="s">
        <v>137</v>
      </c>
      <c r="Q155" s="647">
        <v>93</v>
      </c>
      <c r="R155" s="647"/>
      <c r="S155" s="773">
        <f t="shared" si="2"/>
        <v>93</v>
      </c>
      <c r="T155" s="647"/>
      <c r="U155" s="633"/>
    </row>
    <row r="156" spans="1:248" s="244" customFormat="1" ht="22.5">
      <c r="A156" s="636" t="s">
        <v>424</v>
      </c>
      <c r="B156" s="636"/>
      <c r="C156" s="636">
        <v>2012</v>
      </c>
      <c r="D156" s="641" t="s">
        <v>863</v>
      </c>
      <c r="E156" s="641" t="s">
        <v>825</v>
      </c>
      <c r="F156" s="660" t="s">
        <v>24</v>
      </c>
      <c r="G156" s="642" t="s">
        <v>11</v>
      </c>
      <c r="H156" s="660" t="s">
        <v>1242</v>
      </c>
      <c r="I156" s="641" t="s">
        <v>864</v>
      </c>
      <c r="J156" s="641" t="s">
        <v>1234</v>
      </c>
      <c r="K156" s="644" t="s">
        <v>1259</v>
      </c>
      <c r="L156" s="645">
        <v>2.5000000000000001E-2</v>
      </c>
      <c r="M156" s="855">
        <v>1500</v>
      </c>
      <c r="N156" s="636"/>
      <c r="O156" s="776">
        <v>0.12</v>
      </c>
      <c r="P156" s="647" t="s">
        <v>137</v>
      </c>
      <c r="Q156" s="647">
        <v>2753</v>
      </c>
      <c r="R156" s="647"/>
      <c r="S156" s="773">
        <f t="shared" si="2"/>
        <v>183.53333333333333</v>
      </c>
      <c r="T156" s="647"/>
      <c r="U156" s="652"/>
    </row>
    <row r="157" spans="1:248" s="244" customFormat="1">
      <c r="A157" s="636" t="s">
        <v>424</v>
      </c>
      <c r="B157" s="636"/>
      <c r="C157" s="636">
        <v>2012</v>
      </c>
      <c r="D157" s="641" t="s">
        <v>863</v>
      </c>
      <c r="E157" s="641" t="s">
        <v>825</v>
      </c>
      <c r="F157" s="660" t="s">
        <v>24</v>
      </c>
      <c r="G157" s="642" t="s">
        <v>11</v>
      </c>
      <c r="H157" s="660" t="s">
        <v>1242</v>
      </c>
      <c r="I157" s="641" t="s">
        <v>864</v>
      </c>
      <c r="J157" s="641" t="s">
        <v>182</v>
      </c>
      <c r="K157" s="644" t="s">
        <v>1237</v>
      </c>
      <c r="L157" s="645">
        <v>2.5000000000000001E-2</v>
      </c>
      <c r="M157" s="855">
        <v>50</v>
      </c>
      <c r="N157" s="636"/>
      <c r="O157" s="646" t="s">
        <v>228</v>
      </c>
      <c r="P157" s="647" t="s">
        <v>137</v>
      </c>
      <c r="Q157" s="647">
        <v>266</v>
      </c>
      <c r="R157" s="647"/>
      <c r="S157" s="773">
        <f t="shared" si="2"/>
        <v>532</v>
      </c>
      <c r="T157" s="647"/>
      <c r="U157" s="633"/>
    </row>
    <row r="158" spans="1:248" s="244" customFormat="1">
      <c r="A158" s="636" t="s">
        <v>424</v>
      </c>
      <c r="B158" s="636"/>
      <c r="C158" s="636">
        <v>2012</v>
      </c>
      <c r="D158" s="641" t="s">
        <v>863</v>
      </c>
      <c r="E158" s="641" t="s">
        <v>825</v>
      </c>
      <c r="F158" s="660" t="s">
        <v>24</v>
      </c>
      <c r="G158" s="642" t="s">
        <v>11</v>
      </c>
      <c r="H158" s="660" t="s">
        <v>1242</v>
      </c>
      <c r="I158" s="641" t="s">
        <v>864</v>
      </c>
      <c r="J158" s="641" t="s">
        <v>181</v>
      </c>
      <c r="K158" s="644" t="s">
        <v>1237</v>
      </c>
      <c r="L158" s="645">
        <v>2.5000000000000001E-2</v>
      </c>
      <c r="M158" s="855">
        <v>50</v>
      </c>
      <c r="N158" s="636"/>
      <c r="O158" s="646" t="s">
        <v>228</v>
      </c>
      <c r="P158" s="647" t="s">
        <v>137</v>
      </c>
      <c r="Q158" s="647">
        <v>624</v>
      </c>
      <c r="R158" s="647"/>
      <c r="S158" s="773">
        <f t="shared" si="2"/>
        <v>1248</v>
      </c>
      <c r="T158" s="647"/>
      <c r="U158" s="633"/>
    </row>
    <row r="159" spans="1:248" s="244" customFormat="1" ht="22.5">
      <c r="A159" s="636" t="s">
        <v>424</v>
      </c>
      <c r="B159" s="636"/>
      <c r="C159" s="636">
        <v>2012</v>
      </c>
      <c r="D159" s="641" t="s">
        <v>863</v>
      </c>
      <c r="E159" s="641" t="s">
        <v>825</v>
      </c>
      <c r="F159" s="660" t="s">
        <v>24</v>
      </c>
      <c r="G159" s="642" t="s">
        <v>11</v>
      </c>
      <c r="H159" s="660" t="s">
        <v>1242</v>
      </c>
      <c r="I159" s="641" t="s">
        <v>864</v>
      </c>
      <c r="J159" s="641" t="s">
        <v>180</v>
      </c>
      <c r="K159" s="644" t="s">
        <v>1259</v>
      </c>
      <c r="L159" s="645">
        <v>2.5000000000000001E-2</v>
      </c>
      <c r="M159" s="855">
        <v>1500</v>
      </c>
      <c r="N159" s="636"/>
      <c r="O159" s="776">
        <v>0.11</v>
      </c>
      <c r="P159" s="647" t="s">
        <v>137</v>
      </c>
      <c r="Q159" s="647">
        <v>2753</v>
      </c>
      <c r="R159" s="647"/>
      <c r="S159" s="773">
        <f t="shared" si="2"/>
        <v>183.53333333333333</v>
      </c>
      <c r="T159" s="647"/>
      <c r="U159" s="652"/>
    </row>
    <row r="160" spans="1:248" s="244" customFormat="1" ht="33.75">
      <c r="A160" s="636" t="s">
        <v>424</v>
      </c>
      <c r="B160" s="636"/>
      <c r="C160" s="636">
        <v>2012</v>
      </c>
      <c r="D160" s="641" t="s">
        <v>898</v>
      </c>
      <c r="E160" s="641" t="s">
        <v>576</v>
      </c>
      <c r="F160" s="660" t="s">
        <v>24</v>
      </c>
      <c r="G160" s="642" t="s">
        <v>11</v>
      </c>
      <c r="H160" s="657" t="s">
        <v>1247</v>
      </c>
      <c r="I160" s="641" t="s">
        <v>590</v>
      </c>
      <c r="J160" s="641" t="s">
        <v>1234</v>
      </c>
      <c r="K160" s="644" t="s">
        <v>1238</v>
      </c>
      <c r="L160" s="645">
        <v>2.5000000000000001E-2</v>
      </c>
      <c r="M160" s="855" t="s">
        <v>140</v>
      </c>
      <c r="N160" s="636"/>
      <c r="O160" s="776">
        <v>0.14000000000000001</v>
      </c>
      <c r="P160" s="647" t="s">
        <v>137</v>
      </c>
      <c r="Q160" s="647">
        <v>356</v>
      </c>
      <c r="R160" s="647"/>
      <c r="S160" s="773"/>
      <c r="T160" s="647"/>
      <c r="U160" s="652"/>
    </row>
    <row r="161" spans="1:25" s="244" customFormat="1" ht="22.5">
      <c r="A161" s="636" t="s">
        <v>424</v>
      </c>
      <c r="B161" s="636"/>
      <c r="C161" s="636">
        <v>2012</v>
      </c>
      <c r="D161" s="641" t="s">
        <v>898</v>
      </c>
      <c r="E161" s="641" t="s">
        <v>576</v>
      </c>
      <c r="F161" s="660" t="s">
        <v>24</v>
      </c>
      <c r="G161" s="642" t="s">
        <v>11</v>
      </c>
      <c r="H161" s="657" t="s">
        <v>1247</v>
      </c>
      <c r="I161" s="641" t="s">
        <v>590</v>
      </c>
      <c r="J161" s="641" t="s">
        <v>182</v>
      </c>
      <c r="K161" s="644" t="s">
        <v>140</v>
      </c>
      <c r="L161" s="645">
        <v>2.5000000000000001E-2</v>
      </c>
      <c r="M161" s="855" t="s">
        <v>140</v>
      </c>
      <c r="N161" s="636"/>
      <c r="O161" s="646" t="s">
        <v>228</v>
      </c>
      <c r="P161" s="647" t="s">
        <v>137</v>
      </c>
      <c r="Q161" s="647">
        <v>32</v>
      </c>
      <c r="R161" s="647"/>
      <c r="S161" s="773"/>
      <c r="T161" s="647"/>
      <c r="U161" s="652"/>
    </row>
    <row r="162" spans="1:25" s="244" customFormat="1" ht="22.5">
      <c r="A162" s="636" t="s">
        <v>424</v>
      </c>
      <c r="B162" s="636"/>
      <c r="C162" s="636">
        <v>2012</v>
      </c>
      <c r="D162" s="641" t="s">
        <v>898</v>
      </c>
      <c r="E162" s="641" t="s">
        <v>576</v>
      </c>
      <c r="F162" s="660" t="s">
        <v>24</v>
      </c>
      <c r="G162" s="642" t="s">
        <v>11</v>
      </c>
      <c r="H162" s="657" t="s">
        <v>1247</v>
      </c>
      <c r="I162" s="641" t="s">
        <v>590</v>
      </c>
      <c r="J162" s="641" t="s">
        <v>181</v>
      </c>
      <c r="K162" s="644" t="s">
        <v>1237</v>
      </c>
      <c r="L162" s="645">
        <v>2.5000000000000001E-2</v>
      </c>
      <c r="M162" s="855" t="s">
        <v>140</v>
      </c>
      <c r="N162" s="636"/>
      <c r="O162" s="646" t="s">
        <v>228</v>
      </c>
      <c r="P162" s="647" t="s">
        <v>137</v>
      </c>
      <c r="Q162" s="647">
        <v>48</v>
      </c>
      <c r="R162" s="647"/>
      <c r="S162" s="773"/>
      <c r="T162" s="647"/>
      <c r="U162" s="633"/>
    </row>
    <row r="163" spans="1:25" s="244" customFormat="1" ht="33.75">
      <c r="A163" s="636" t="s">
        <v>424</v>
      </c>
      <c r="B163" s="636"/>
      <c r="C163" s="636">
        <v>2012</v>
      </c>
      <c r="D163" s="641" t="s">
        <v>898</v>
      </c>
      <c r="E163" s="641" t="s">
        <v>576</v>
      </c>
      <c r="F163" s="660" t="s">
        <v>24</v>
      </c>
      <c r="G163" s="642" t="s">
        <v>11</v>
      </c>
      <c r="H163" s="657" t="s">
        <v>1247</v>
      </c>
      <c r="I163" s="641" t="s">
        <v>590</v>
      </c>
      <c r="J163" s="641" t="s">
        <v>180</v>
      </c>
      <c r="K163" s="644" t="s">
        <v>1238</v>
      </c>
      <c r="L163" s="645">
        <v>2.5000000000000001E-2</v>
      </c>
      <c r="M163" s="855" t="s">
        <v>140</v>
      </c>
      <c r="N163" s="636"/>
      <c r="O163" s="776">
        <v>0.16</v>
      </c>
      <c r="P163" s="647" t="s">
        <v>137</v>
      </c>
      <c r="Q163" s="647">
        <v>356</v>
      </c>
      <c r="R163" s="647"/>
      <c r="S163" s="773"/>
      <c r="T163" s="647"/>
      <c r="U163" s="633"/>
    </row>
    <row r="164" spans="1:25" s="244" customFormat="1" ht="33.75">
      <c r="A164" s="636" t="s">
        <v>424</v>
      </c>
      <c r="B164" s="636"/>
      <c r="C164" s="636">
        <v>2012</v>
      </c>
      <c r="D164" s="641" t="s">
        <v>865</v>
      </c>
      <c r="E164" s="641" t="s">
        <v>825</v>
      </c>
      <c r="F164" s="660" t="s">
        <v>24</v>
      </c>
      <c r="G164" s="642" t="s">
        <v>11</v>
      </c>
      <c r="H164" s="657" t="s">
        <v>1247</v>
      </c>
      <c r="I164" s="641" t="s">
        <v>1250</v>
      </c>
      <c r="J164" s="641" t="s">
        <v>1234</v>
      </c>
      <c r="K164" s="644" t="s">
        <v>1238</v>
      </c>
      <c r="L164" s="645">
        <v>2.5000000000000001E-2</v>
      </c>
      <c r="M164" s="855">
        <v>1000</v>
      </c>
      <c r="N164" s="636"/>
      <c r="O164" s="776">
        <v>0.13</v>
      </c>
      <c r="P164" s="647" t="s">
        <v>137</v>
      </c>
      <c r="Q164" s="647">
        <v>509</v>
      </c>
      <c r="R164" s="647"/>
      <c r="S164" s="773">
        <f t="shared" si="2"/>
        <v>50.9</v>
      </c>
      <c r="T164" s="647"/>
      <c r="U164" s="633"/>
    </row>
    <row r="165" spans="1:25" s="244" customFormat="1" ht="33.75">
      <c r="A165" s="636" t="s">
        <v>424</v>
      </c>
      <c r="B165" s="636"/>
      <c r="C165" s="636">
        <v>2012</v>
      </c>
      <c r="D165" s="641" t="s">
        <v>865</v>
      </c>
      <c r="E165" s="641" t="s">
        <v>825</v>
      </c>
      <c r="F165" s="660" t="s">
        <v>24</v>
      </c>
      <c r="G165" s="642" t="s">
        <v>11</v>
      </c>
      <c r="H165" s="657" t="s">
        <v>1247</v>
      </c>
      <c r="I165" s="641" t="s">
        <v>1250</v>
      </c>
      <c r="J165" s="641" t="s">
        <v>180</v>
      </c>
      <c r="K165" s="644" t="s">
        <v>1238</v>
      </c>
      <c r="L165" s="645">
        <v>2.5000000000000001E-2</v>
      </c>
      <c r="M165" s="855">
        <v>1000</v>
      </c>
      <c r="N165" s="636"/>
      <c r="O165" s="776">
        <v>0.16</v>
      </c>
      <c r="P165" s="647" t="s">
        <v>137</v>
      </c>
      <c r="Q165" s="647">
        <v>509</v>
      </c>
      <c r="R165" s="647"/>
      <c r="S165" s="773">
        <f t="shared" si="2"/>
        <v>50.9</v>
      </c>
      <c r="T165" s="647"/>
      <c r="U165" s="633"/>
    </row>
    <row r="166" spans="1:25" s="244" customFormat="1" ht="22.5">
      <c r="A166" s="636" t="s">
        <v>424</v>
      </c>
      <c r="B166" s="636"/>
      <c r="C166" s="636">
        <v>2012</v>
      </c>
      <c r="D166" s="641" t="s">
        <v>865</v>
      </c>
      <c r="E166" s="641" t="s">
        <v>825</v>
      </c>
      <c r="F166" s="660" t="s">
        <v>24</v>
      </c>
      <c r="G166" s="642" t="s">
        <v>11</v>
      </c>
      <c r="H166" s="657" t="s">
        <v>1247</v>
      </c>
      <c r="I166" s="641" t="s">
        <v>1250</v>
      </c>
      <c r="J166" s="641" t="s">
        <v>182</v>
      </c>
      <c r="K166" s="644" t="s">
        <v>1237</v>
      </c>
      <c r="L166" s="645">
        <v>2.5000000000000001E-2</v>
      </c>
      <c r="M166" s="855">
        <v>500</v>
      </c>
      <c r="N166" s="636"/>
      <c r="O166" s="646" t="s">
        <v>228</v>
      </c>
      <c r="P166" s="647" t="s">
        <v>137</v>
      </c>
      <c r="Q166" s="647">
        <v>101</v>
      </c>
      <c r="R166" s="647"/>
      <c r="S166" s="773">
        <f t="shared" ref="S166:S168" si="3">(100*Q166/M166)</f>
        <v>20.2</v>
      </c>
      <c r="T166" s="647"/>
      <c r="U166" s="652"/>
    </row>
    <row r="167" spans="1:25" s="244" customFormat="1">
      <c r="A167" s="636" t="s">
        <v>424</v>
      </c>
      <c r="B167" s="636"/>
      <c r="C167" s="636">
        <v>2012</v>
      </c>
      <c r="D167" s="641" t="s">
        <v>865</v>
      </c>
      <c r="E167" s="641" t="s">
        <v>825</v>
      </c>
      <c r="F167" s="660" t="s">
        <v>24</v>
      </c>
      <c r="G167" s="642" t="s">
        <v>11</v>
      </c>
      <c r="H167" s="660" t="s">
        <v>477</v>
      </c>
      <c r="I167" s="641" t="s">
        <v>169</v>
      </c>
      <c r="J167" s="641" t="s">
        <v>182</v>
      </c>
      <c r="K167" s="644" t="s">
        <v>140</v>
      </c>
      <c r="L167" s="645">
        <v>2.5000000000000001E-2</v>
      </c>
      <c r="M167" s="855" t="s">
        <v>140</v>
      </c>
      <c r="N167" s="636"/>
      <c r="O167" s="646" t="s">
        <v>228</v>
      </c>
      <c r="P167" s="647" t="s">
        <v>137</v>
      </c>
      <c r="Q167" s="647">
        <v>0</v>
      </c>
      <c r="R167" s="647"/>
      <c r="S167" s="773"/>
      <c r="T167" s="647"/>
      <c r="U167" s="652"/>
    </row>
    <row r="168" spans="1:25" s="244" customFormat="1" ht="22.5">
      <c r="A168" s="636" t="s">
        <v>424</v>
      </c>
      <c r="B168" s="636"/>
      <c r="C168" s="636">
        <v>2012</v>
      </c>
      <c r="D168" s="641" t="s">
        <v>865</v>
      </c>
      <c r="E168" s="641" t="s">
        <v>825</v>
      </c>
      <c r="F168" s="660" t="s">
        <v>24</v>
      </c>
      <c r="G168" s="642" t="s">
        <v>11</v>
      </c>
      <c r="H168" s="657" t="s">
        <v>1247</v>
      </c>
      <c r="I168" s="641" t="s">
        <v>1250</v>
      </c>
      <c r="J168" s="641" t="s">
        <v>181</v>
      </c>
      <c r="K168" s="644" t="s">
        <v>1237</v>
      </c>
      <c r="L168" s="645">
        <v>2.5000000000000001E-2</v>
      </c>
      <c r="M168" s="855">
        <v>500</v>
      </c>
      <c r="N168" s="636"/>
      <c r="O168" s="646" t="s">
        <v>228</v>
      </c>
      <c r="P168" s="647" t="s">
        <v>137</v>
      </c>
      <c r="Q168" s="647">
        <v>116</v>
      </c>
      <c r="R168" s="647"/>
      <c r="S168" s="773">
        <f t="shared" si="3"/>
        <v>23.2</v>
      </c>
      <c r="T168" s="647"/>
      <c r="U168" s="652"/>
    </row>
    <row r="169" spans="1:25" s="244" customFormat="1">
      <c r="A169" s="636" t="s">
        <v>424</v>
      </c>
      <c r="B169" s="636"/>
      <c r="C169" s="636">
        <v>2012</v>
      </c>
      <c r="D169" s="641" t="s">
        <v>865</v>
      </c>
      <c r="E169" s="641" t="s">
        <v>825</v>
      </c>
      <c r="F169" s="660" t="s">
        <v>24</v>
      </c>
      <c r="G169" s="642" t="s">
        <v>11</v>
      </c>
      <c r="H169" s="660" t="s">
        <v>477</v>
      </c>
      <c r="I169" s="641" t="s">
        <v>169</v>
      </c>
      <c r="J169" s="641" t="s">
        <v>181</v>
      </c>
      <c r="K169" s="644"/>
      <c r="L169" s="645">
        <v>2.5000000000000001E-2</v>
      </c>
      <c r="M169" s="855" t="s">
        <v>140</v>
      </c>
      <c r="N169" s="636"/>
      <c r="O169" s="646" t="s">
        <v>228</v>
      </c>
      <c r="P169" s="647" t="s">
        <v>137</v>
      </c>
      <c r="Q169" s="647">
        <v>0</v>
      </c>
      <c r="R169" s="647"/>
      <c r="S169" s="773"/>
      <c r="T169" s="647"/>
      <c r="U169" s="633"/>
    </row>
    <row r="170" spans="1:25" s="244" customFormat="1" ht="33.75">
      <c r="A170" s="636" t="s">
        <v>424</v>
      </c>
      <c r="B170" s="636"/>
      <c r="C170" s="636">
        <v>2012</v>
      </c>
      <c r="D170" s="641" t="s">
        <v>865</v>
      </c>
      <c r="E170" s="641" t="s">
        <v>825</v>
      </c>
      <c r="F170" s="660" t="s">
        <v>24</v>
      </c>
      <c r="G170" s="642" t="s">
        <v>11</v>
      </c>
      <c r="H170" s="660" t="s">
        <v>477</v>
      </c>
      <c r="I170" s="641" t="s">
        <v>169</v>
      </c>
      <c r="J170" s="641" t="s">
        <v>1234</v>
      </c>
      <c r="K170" s="644" t="s">
        <v>1238</v>
      </c>
      <c r="L170" s="645">
        <v>2.5000000000000001E-2</v>
      </c>
      <c r="M170" s="855" t="s">
        <v>140</v>
      </c>
      <c r="N170" s="636"/>
      <c r="O170" s="776">
        <v>0.1</v>
      </c>
      <c r="P170" s="647" t="s">
        <v>137</v>
      </c>
      <c r="Q170" s="647">
        <v>130</v>
      </c>
      <c r="R170" s="647"/>
      <c r="S170" s="773"/>
      <c r="T170" s="647"/>
      <c r="U170" s="633"/>
      <c r="V170" s="633"/>
      <c r="W170" s="633"/>
      <c r="X170" s="633"/>
      <c r="Y170" s="633"/>
    </row>
    <row r="171" spans="1:25" s="244" customFormat="1" ht="33.75">
      <c r="A171" s="636" t="s">
        <v>424</v>
      </c>
      <c r="B171" s="636"/>
      <c r="C171" s="636">
        <v>2012</v>
      </c>
      <c r="D171" s="641" t="s">
        <v>865</v>
      </c>
      <c r="E171" s="641" t="s">
        <v>825</v>
      </c>
      <c r="F171" s="660" t="s">
        <v>24</v>
      </c>
      <c r="G171" s="642" t="s">
        <v>11</v>
      </c>
      <c r="H171" s="660" t="s">
        <v>477</v>
      </c>
      <c r="I171" s="641" t="s">
        <v>169</v>
      </c>
      <c r="J171" s="641" t="s">
        <v>180</v>
      </c>
      <c r="K171" s="644" t="s">
        <v>1238</v>
      </c>
      <c r="L171" s="645">
        <v>2.5000000000000001E-2</v>
      </c>
      <c r="M171" s="855" t="s">
        <v>140</v>
      </c>
      <c r="N171" s="636"/>
      <c r="O171" s="776">
        <v>0.09</v>
      </c>
      <c r="P171" s="647" t="s">
        <v>137</v>
      </c>
      <c r="Q171" s="647">
        <v>130</v>
      </c>
      <c r="R171" s="647"/>
      <c r="S171" s="773"/>
      <c r="T171" s="647"/>
      <c r="U171" s="652"/>
      <c r="V171" s="633"/>
      <c r="W171" s="633"/>
      <c r="X171" s="633"/>
      <c r="Y171" s="633"/>
    </row>
    <row r="172" spans="1:25" s="244" customFormat="1" ht="22.5">
      <c r="A172" s="636" t="s">
        <v>424</v>
      </c>
      <c r="B172" s="636"/>
      <c r="C172" s="636">
        <v>2012</v>
      </c>
      <c r="D172" s="641" t="s">
        <v>866</v>
      </c>
      <c r="E172" s="641" t="s">
        <v>825</v>
      </c>
      <c r="F172" s="660" t="s">
        <v>24</v>
      </c>
      <c r="G172" s="642" t="s">
        <v>11</v>
      </c>
      <c r="H172" s="657" t="s">
        <v>1247</v>
      </c>
      <c r="I172" s="641" t="s">
        <v>590</v>
      </c>
      <c r="J172" s="641" t="s">
        <v>1234</v>
      </c>
      <c r="K172" s="644" t="s">
        <v>1235</v>
      </c>
      <c r="L172" s="645">
        <v>2.5000000000000001E-2</v>
      </c>
      <c r="M172" s="855">
        <v>2500</v>
      </c>
      <c r="N172" s="636"/>
      <c r="O172" s="776">
        <v>0.21</v>
      </c>
      <c r="P172" s="647" t="s">
        <v>137</v>
      </c>
      <c r="Q172" s="647">
        <v>1338</v>
      </c>
      <c r="R172" s="647"/>
      <c r="S172" s="773">
        <f t="shared" ref="S172:S187" si="4">(100*Q172/M172)</f>
        <v>53.52</v>
      </c>
      <c r="T172" s="647"/>
      <c r="U172" s="652"/>
      <c r="V172" s="652"/>
      <c r="W172" s="652"/>
      <c r="X172" s="633"/>
      <c r="Y172" s="633"/>
    </row>
    <row r="173" spans="1:25" s="244" customFormat="1" ht="22.5">
      <c r="A173" s="636" t="s">
        <v>424</v>
      </c>
      <c r="B173" s="636"/>
      <c r="C173" s="636">
        <v>2012</v>
      </c>
      <c r="D173" s="641" t="s">
        <v>866</v>
      </c>
      <c r="E173" s="641" t="s">
        <v>825</v>
      </c>
      <c r="F173" s="660" t="s">
        <v>24</v>
      </c>
      <c r="G173" s="642" t="s">
        <v>11</v>
      </c>
      <c r="H173" s="657" t="s">
        <v>1247</v>
      </c>
      <c r="I173" s="641" t="s">
        <v>590</v>
      </c>
      <c r="J173" s="641" t="s">
        <v>180</v>
      </c>
      <c r="K173" s="644" t="s">
        <v>1235</v>
      </c>
      <c r="L173" s="645">
        <v>2.5000000000000001E-2</v>
      </c>
      <c r="M173" s="855">
        <v>2500</v>
      </c>
      <c r="N173" s="636"/>
      <c r="O173" s="776">
        <v>0.18</v>
      </c>
      <c r="P173" s="647" t="s">
        <v>137</v>
      </c>
      <c r="Q173" s="647">
        <v>1338</v>
      </c>
      <c r="R173" s="647"/>
      <c r="S173" s="773">
        <f t="shared" si="4"/>
        <v>53.52</v>
      </c>
      <c r="T173" s="647"/>
      <c r="U173" s="648"/>
      <c r="V173" s="652"/>
      <c r="W173" s="652"/>
      <c r="X173" s="633"/>
      <c r="Y173" s="633"/>
    </row>
    <row r="174" spans="1:25" s="244" customFormat="1" ht="22.5">
      <c r="A174" s="636" t="s">
        <v>424</v>
      </c>
      <c r="B174" s="636"/>
      <c r="C174" s="636">
        <v>2012</v>
      </c>
      <c r="D174" s="641" t="s">
        <v>866</v>
      </c>
      <c r="E174" s="641" t="s">
        <v>825</v>
      </c>
      <c r="F174" s="660" t="s">
        <v>24</v>
      </c>
      <c r="G174" s="642" t="s">
        <v>11</v>
      </c>
      <c r="H174" s="657" t="s">
        <v>1247</v>
      </c>
      <c r="I174" s="641" t="s">
        <v>590</v>
      </c>
      <c r="J174" s="641" t="s">
        <v>182</v>
      </c>
      <c r="K174" s="644" t="s">
        <v>1237</v>
      </c>
      <c r="L174" s="645">
        <v>2.5000000000000001E-2</v>
      </c>
      <c r="M174" s="855">
        <v>500</v>
      </c>
      <c r="N174" s="636"/>
      <c r="O174" s="646" t="s">
        <v>228</v>
      </c>
      <c r="P174" s="647" t="s">
        <v>137</v>
      </c>
      <c r="Q174" s="647">
        <v>587</v>
      </c>
      <c r="R174" s="647"/>
      <c r="S174" s="773">
        <f t="shared" si="4"/>
        <v>117.4</v>
      </c>
      <c r="T174" s="647"/>
      <c r="U174" s="652"/>
      <c r="V174" s="652"/>
      <c r="W174" s="652"/>
      <c r="X174" s="633"/>
      <c r="Y174" s="633"/>
    </row>
    <row r="175" spans="1:25" s="244" customFormat="1">
      <c r="A175" s="636" t="s">
        <v>424</v>
      </c>
      <c r="B175" s="636"/>
      <c r="C175" s="636">
        <v>2012</v>
      </c>
      <c r="D175" s="641" t="s">
        <v>866</v>
      </c>
      <c r="E175" s="641" t="s">
        <v>825</v>
      </c>
      <c r="F175" s="660" t="s">
        <v>24</v>
      </c>
      <c r="G175" s="642" t="s">
        <v>11</v>
      </c>
      <c r="H175" s="660" t="s">
        <v>477</v>
      </c>
      <c r="I175" s="641" t="s">
        <v>169</v>
      </c>
      <c r="J175" s="641" t="s">
        <v>182</v>
      </c>
      <c r="K175" s="644" t="s">
        <v>1237</v>
      </c>
      <c r="L175" s="645">
        <v>2.5000000000000001E-2</v>
      </c>
      <c r="M175" s="855">
        <v>1000</v>
      </c>
      <c r="N175" s="636"/>
      <c r="O175" s="646" t="s">
        <v>228</v>
      </c>
      <c r="P175" s="647" t="s">
        <v>137</v>
      </c>
      <c r="Q175" s="647">
        <v>1084</v>
      </c>
      <c r="R175" s="647"/>
      <c r="S175" s="773">
        <f t="shared" si="4"/>
        <v>108.4</v>
      </c>
      <c r="T175" s="647"/>
      <c r="U175" s="652"/>
      <c r="V175" s="652"/>
      <c r="W175" s="652"/>
      <c r="X175" s="633"/>
      <c r="Y175" s="633"/>
    </row>
    <row r="176" spans="1:25" s="244" customFormat="1" ht="22.5">
      <c r="A176" s="636" t="s">
        <v>424</v>
      </c>
      <c r="B176" s="636"/>
      <c r="C176" s="636">
        <v>2012</v>
      </c>
      <c r="D176" s="641" t="s">
        <v>866</v>
      </c>
      <c r="E176" s="641" t="s">
        <v>825</v>
      </c>
      <c r="F176" s="660" t="s">
        <v>24</v>
      </c>
      <c r="G176" s="642" t="s">
        <v>11</v>
      </c>
      <c r="H176" s="657" t="s">
        <v>1247</v>
      </c>
      <c r="I176" s="641" t="s">
        <v>590</v>
      </c>
      <c r="J176" s="641" t="s">
        <v>181</v>
      </c>
      <c r="K176" s="644" t="s">
        <v>1237</v>
      </c>
      <c r="L176" s="645">
        <v>2.5000000000000001E-2</v>
      </c>
      <c r="M176" s="855">
        <v>500</v>
      </c>
      <c r="N176" s="636"/>
      <c r="O176" s="646" t="s">
        <v>228</v>
      </c>
      <c r="P176" s="647" t="s">
        <v>137</v>
      </c>
      <c r="Q176" s="647">
        <v>584</v>
      </c>
      <c r="R176" s="647"/>
      <c r="S176" s="773">
        <f t="shared" si="4"/>
        <v>116.8</v>
      </c>
      <c r="T176" s="647"/>
      <c r="U176" s="652"/>
      <c r="V176" s="652"/>
      <c r="W176" s="652"/>
      <c r="X176" s="633"/>
      <c r="Y176" s="633"/>
    </row>
    <row r="177" spans="1:248" s="244" customFormat="1">
      <c r="A177" s="636" t="s">
        <v>424</v>
      </c>
      <c r="B177" s="636"/>
      <c r="C177" s="636">
        <v>2012</v>
      </c>
      <c r="D177" s="641" t="s">
        <v>866</v>
      </c>
      <c r="E177" s="641" t="s">
        <v>825</v>
      </c>
      <c r="F177" s="660" t="s">
        <v>24</v>
      </c>
      <c r="G177" s="642" t="s">
        <v>11</v>
      </c>
      <c r="H177" s="660" t="s">
        <v>477</v>
      </c>
      <c r="I177" s="641" t="s">
        <v>169</v>
      </c>
      <c r="J177" s="641" t="s">
        <v>181</v>
      </c>
      <c r="K177" s="644" t="s">
        <v>1237</v>
      </c>
      <c r="L177" s="645">
        <v>2.5000000000000001E-2</v>
      </c>
      <c r="M177" s="855">
        <v>1000</v>
      </c>
      <c r="N177" s="636"/>
      <c r="O177" s="646" t="s">
        <v>228</v>
      </c>
      <c r="P177" s="647" t="s">
        <v>137</v>
      </c>
      <c r="Q177" s="647">
        <v>1067</v>
      </c>
      <c r="R177" s="647"/>
      <c r="S177" s="773">
        <f t="shared" si="4"/>
        <v>106.7</v>
      </c>
      <c r="T177" s="647"/>
      <c r="U177" s="652"/>
      <c r="V177" s="652"/>
      <c r="W177" s="652"/>
      <c r="X177" s="633"/>
      <c r="Y177" s="633"/>
    </row>
    <row r="178" spans="1:248" s="244" customFormat="1" ht="22.5">
      <c r="A178" s="636" t="s">
        <v>424</v>
      </c>
      <c r="B178" s="636"/>
      <c r="C178" s="636">
        <v>2012</v>
      </c>
      <c r="D178" s="641" t="s">
        <v>866</v>
      </c>
      <c r="E178" s="641" t="s">
        <v>825</v>
      </c>
      <c r="F178" s="660" t="s">
        <v>24</v>
      </c>
      <c r="G178" s="642" t="s">
        <v>11</v>
      </c>
      <c r="H178" s="660" t="s">
        <v>477</v>
      </c>
      <c r="I178" s="641" t="s">
        <v>169</v>
      </c>
      <c r="J178" s="641" t="s">
        <v>1234</v>
      </c>
      <c r="K178" s="644" t="s">
        <v>1235</v>
      </c>
      <c r="L178" s="645">
        <v>2.5000000000000001E-2</v>
      </c>
      <c r="M178" s="855">
        <v>2500</v>
      </c>
      <c r="N178" s="636"/>
      <c r="O178" s="776">
        <v>7.0000000000000007E-2</v>
      </c>
      <c r="P178" s="647" t="s">
        <v>137</v>
      </c>
      <c r="Q178" s="647">
        <v>4449</v>
      </c>
      <c r="R178" s="647"/>
      <c r="S178" s="773">
        <f t="shared" si="4"/>
        <v>177.96</v>
      </c>
      <c r="T178" s="647"/>
      <c r="U178" s="652"/>
      <c r="V178" s="652"/>
      <c r="W178" s="652"/>
      <c r="X178" s="633"/>
      <c r="Y178" s="633"/>
    </row>
    <row r="179" spans="1:248" s="244" customFormat="1" ht="22.5">
      <c r="A179" s="636" t="s">
        <v>424</v>
      </c>
      <c r="B179" s="636"/>
      <c r="C179" s="636">
        <v>2012</v>
      </c>
      <c r="D179" s="641" t="s">
        <v>866</v>
      </c>
      <c r="E179" s="641" t="s">
        <v>825</v>
      </c>
      <c r="F179" s="660" t="s">
        <v>24</v>
      </c>
      <c r="G179" s="642" t="s">
        <v>11</v>
      </c>
      <c r="H179" s="660" t="s">
        <v>477</v>
      </c>
      <c r="I179" s="641" t="s">
        <v>169</v>
      </c>
      <c r="J179" s="641" t="s">
        <v>180</v>
      </c>
      <c r="K179" s="644" t="s">
        <v>1235</v>
      </c>
      <c r="L179" s="645">
        <v>2.5000000000000001E-2</v>
      </c>
      <c r="M179" s="855">
        <v>2500</v>
      </c>
      <c r="N179" s="636"/>
      <c r="O179" s="776">
        <v>0.17</v>
      </c>
      <c r="P179" s="647" t="s">
        <v>137</v>
      </c>
      <c r="Q179" s="647">
        <v>4449</v>
      </c>
      <c r="R179" s="647"/>
      <c r="S179" s="773">
        <f t="shared" si="4"/>
        <v>177.96</v>
      </c>
      <c r="T179" s="647"/>
      <c r="U179" s="652"/>
      <c r="V179" s="652"/>
      <c r="W179" s="652"/>
      <c r="X179" s="633"/>
      <c r="Y179" s="633"/>
    </row>
    <row r="180" spans="1:248" s="244" customFormat="1" ht="33.75">
      <c r="A180" s="636" t="s">
        <v>424</v>
      </c>
      <c r="B180" s="636"/>
      <c r="C180" s="636">
        <v>2012</v>
      </c>
      <c r="D180" s="641" t="s">
        <v>1205</v>
      </c>
      <c r="E180" s="641" t="s">
        <v>576</v>
      </c>
      <c r="F180" s="660" t="s">
        <v>24</v>
      </c>
      <c r="G180" s="642" t="s">
        <v>11</v>
      </c>
      <c r="H180" s="657" t="s">
        <v>1258</v>
      </c>
      <c r="I180" s="641" t="s">
        <v>1260</v>
      </c>
      <c r="J180" s="641" t="s">
        <v>1234</v>
      </c>
      <c r="K180" s="644" t="s">
        <v>1237</v>
      </c>
      <c r="L180" s="645">
        <v>2.5000000000000001E-2</v>
      </c>
      <c r="M180" s="855" t="s">
        <v>140</v>
      </c>
      <c r="N180" s="636"/>
      <c r="O180" s="776" t="s">
        <v>228</v>
      </c>
      <c r="P180" s="647" t="s">
        <v>137</v>
      </c>
      <c r="Q180" s="647">
        <v>0</v>
      </c>
      <c r="R180" s="647"/>
      <c r="S180" s="773"/>
      <c r="T180" s="647"/>
      <c r="U180" s="633"/>
      <c r="V180" s="652"/>
      <c r="W180" s="652"/>
      <c r="X180" s="633"/>
      <c r="Y180" s="633"/>
    </row>
    <row r="181" spans="1:248" s="244" customFormat="1" ht="33.75">
      <c r="A181" s="636" t="s">
        <v>424</v>
      </c>
      <c r="B181" s="636"/>
      <c r="C181" s="636">
        <v>2012</v>
      </c>
      <c r="D181" s="641" t="s">
        <v>1205</v>
      </c>
      <c r="E181" s="641" t="s">
        <v>576</v>
      </c>
      <c r="F181" s="660" t="s">
        <v>24</v>
      </c>
      <c r="G181" s="642" t="s">
        <v>11</v>
      </c>
      <c r="H181" s="657" t="s">
        <v>1258</v>
      </c>
      <c r="I181" s="641" t="s">
        <v>1260</v>
      </c>
      <c r="J181" s="641" t="s">
        <v>182</v>
      </c>
      <c r="K181" s="644" t="s">
        <v>1237</v>
      </c>
      <c r="L181" s="645">
        <v>2.5000000000000001E-2</v>
      </c>
      <c r="M181" s="855" t="s">
        <v>140</v>
      </c>
      <c r="N181" s="636"/>
      <c r="O181" s="646" t="s">
        <v>228</v>
      </c>
      <c r="P181" s="647" t="s">
        <v>137</v>
      </c>
      <c r="Q181" s="647">
        <v>0</v>
      </c>
      <c r="R181" s="647"/>
      <c r="S181" s="773"/>
      <c r="T181" s="647"/>
      <c r="U181" s="652"/>
      <c r="V181" s="652"/>
      <c r="W181" s="652"/>
      <c r="X181" s="633"/>
      <c r="Y181" s="633"/>
    </row>
    <row r="182" spans="1:248" s="244" customFormat="1" ht="33.75">
      <c r="A182" s="636" t="s">
        <v>424</v>
      </c>
      <c r="B182" s="636"/>
      <c r="C182" s="636">
        <v>2012</v>
      </c>
      <c r="D182" s="641" t="s">
        <v>1205</v>
      </c>
      <c r="E182" s="641" t="s">
        <v>576</v>
      </c>
      <c r="F182" s="660" t="s">
        <v>24</v>
      </c>
      <c r="G182" s="642" t="s">
        <v>11</v>
      </c>
      <c r="H182" s="657" t="s">
        <v>1258</v>
      </c>
      <c r="I182" s="641" t="s">
        <v>1260</v>
      </c>
      <c r="J182" s="641" t="s">
        <v>181</v>
      </c>
      <c r="K182" s="644" t="s">
        <v>1237</v>
      </c>
      <c r="L182" s="645">
        <v>2.5000000000000001E-2</v>
      </c>
      <c r="M182" s="855" t="s">
        <v>140</v>
      </c>
      <c r="N182" s="636"/>
      <c r="O182" s="646" t="s">
        <v>228</v>
      </c>
      <c r="P182" s="647" t="s">
        <v>137</v>
      </c>
      <c r="Q182" s="647">
        <v>0</v>
      </c>
      <c r="R182" s="647"/>
      <c r="S182" s="773"/>
      <c r="T182" s="647"/>
      <c r="U182" s="652"/>
      <c r="V182" s="652"/>
      <c r="W182" s="652"/>
      <c r="X182" s="633"/>
      <c r="Y182" s="633"/>
    </row>
    <row r="183" spans="1:248" s="244" customFormat="1" ht="33.75">
      <c r="A183" s="636" t="s">
        <v>424</v>
      </c>
      <c r="B183" s="636"/>
      <c r="C183" s="636">
        <v>2012</v>
      </c>
      <c r="D183" s="641" t="s">
        <v>1205</v>
      </c>
      <c r="E183" s="641" t="s">
        <v>576</v>
      </c>
      <c r="F183" s="660" t="s">
        <v>24</v>
      </c>
      <c r="G183" s="642" t="s">
        <v>11</v>
      </c>
      <c r="H183" s="657" t="s">
        <v>1258</v>
      </c>
      <c r="I183" s="641" t="s">
        <v>1260</v>
      </c>
      <c r="J183" s="641" t="s">
        <v>180</v>
      </c>
      <c r="K183" s="644" t="s">
        <v>1237</v>
      </c>
      <c r="L183" s="645">
        <v>2.5000000000000001E-2</v>
      </c>
      <c r="M183" s="855" t="s">
        <v>140</v>
      </c>
      <c r="N183" s="636"/>
      <c r="O183" s="776" t="s">
        <v>228</v>
      </c>
      <c r="P183" s="647" t="s">
        <v>137</v>
      </c>
      <c r="Q183" s="647">
        <v>0</v>
      </c>
      <c r="R183" s="647"/>
      <c r="S183" s="773"/>
      <c r="T183" s="647"/>
      <c r="U183" s="652"/>
      <c r="V183" s="652"/>
      <c r="W183" s="652"/>
      <c r="X183" s="633"/>
      <c r="Y183" s="633"/>
    </row>
    <row r="184" spans="1:248" s="244" customFormat="1" ht="33.75">
      <c r="A184" s="636" t="s">
        <v>424</v>
      </c>
      <c r="B184" s="636"/>
      <c r="C184" s="636">
        <v>2012</v>
      </c>
      <c r="D184" s="641" t="s">
        <v>1206</v>
      </c>
      <c r="E184" s="641" t="s">
        <v>576</v>
      </c>
      <c r="F184" s="660" t="s">
        <v>24</v>
      </c>
      <c r="G184" s="642" t="s">
        <v>11</v>
      </c>
      <c r="H184" s="657" t="s">
        <v>1258</v>
      </c>
      <c r="I184" s="641" t="s">
        <v>856</v>
      </c>
      <c r="J184" s="641" t="s">
        <v>1234</v>
      </c>
      <c r="K184" s="644" t="s">
        <v>1238</v>
      </c>
      <c r="L184" s="645">
        <v>2.5000000000000001E-2</v>
      </c>
      <c r="M184" s="855">
        <v>3000</v>
      </c>
      <c r="N184" s="636"/>
      <c r="O184" s="776">
        <v>0.25</v>
      </c>
      <c r="P184" s="647" t="s">
        <v>137</v>
      </c>
      <c r="Q184" s="647">
        <v>1973</v>
      </c>
      <c r="R184" s="647"/>
      <c r="S184" s="773">
        <f t="shared" si="4"/>
        <v>65.766666666666666</v>
      </c>
      <c r="T184" s="647"/>
      <c r="U184" s="652"/>
      <c r="V184" s="652"/>
      <c r="W184" s="652"/>
      <c r="X184" s="633"/>
      <c r="Y184" s="633"/>
    </row>
    <row r="185" spans="1:248" s="244" customFormat="1" ht="33.75">
      <c r="A185" s="636" t="s">
        <v>424</v>
      </c>
      <c r="B185" s="636"/>
      <c r="C185" s="636">
        <v>2012</v>
      </c>
      <c r="D185" s="641" t="s">
        <v>1206</v>
      </c>
      <c r="E185" s="641" t="s">
        <v>576</v>
      </c>
      <c r="F185" s="660" t="s">
        <v>24</v>
      </c>
      <c r="G185" s="642" t="s">
        <v>11</v>
      </c>
      <c r="H185" s="657" t="s">
        <v>1258</v>
      </c>
      <c r="I185" s="641" t="s">
        <v>856</v>
      </c>
      <c r="J185" s="641" t="s">
        <v>182</v>
      </c>
      <c r="K185" s="644" t="s">
        <v>1237</v>
      </c>
      <c r="L185" s="645">
        <v>2.5000000000000001E-2</v>
      </c>
      <c r="M185" s="855">
        <v>200</v>
      </c>
      <c r="N185" s="636"/>
      <c r="O185" s="646" t="s">
        <v>228</v>
      </c>
      <c r="P185" s="647" t="s">
        <v>137</v>
      </c>
      <c r="Q185" s="647">
        <v>61</v>
      </c>
      <c r="R185" s="647"/>
      <c r="S185" s="773">
        <f t="shared" si="4"/>
        <v>30.5</v>
      </c>
      <c r="T185" s="647"/>
      <c r="U185" s="652"/>
      <c r="V185" s="652"/>
      <c r="W185" s="652"/>
      <c r="X185" s="633"/>
      <c r="Y185" s="633"/>
    </row>
    <row r="186" spans="1:248" s="244" customFormat="1" ht="33.75">
      <c r="A186" s="636" t="s">
        <v>424</v>
      </c>
      <c r="B186" s="636"/>
      <c r="C186" s="636">
        <v>2012</v>
      </c>
      <c r="D186" s="641" t="s">
        <v>1206</v>
      </c>
      <c r="E186" s="641" t="s">
        <v>576</v>
      </c>
      <c r="F186" s="660" t="s">
        <v>24</v>
      </c>
      <c r="G186" s="642" t="s">
        <v>11</v>
      </c>
      <c r="H186" s="657" t="s">
        <v>1258</v>
      </c>
      <c r="I186" s="641" t="s">
        <v>856</v>
      </c>
      <c r="J186" s="641" t="s">
        <v>181</v>
      </c>
      <c r="K186" s="644" t="s">
        <v>1237</v>
      </c>
      <c r="L186" s="645">
        <v>2.5000000000000001E-2</v>
      </c>
      <c r="M186" s="855">
        <v>200</v>
      </c>
      <c r="N186" s="636"/>
      <c r="O186" s="646" t="s">
        <v>228</v>
      </c>
      <c r="P186" s="647" t="s">
        <v>137</v>
      </c>
      <c r="Q186" s="647">
        <v>61</v>
      </c>
      <c r="R186" s="647"/>
      <c r="S186" s="773">
        <f t="shared" si="4"/>
        <v>30.5</v>
      </c>
      <c r="T186" s="647"/>
      <c r="U186" s="633"/>
      <c r="V186" s="652"/>
      <c r="W186" s="652"/>
      <c r="X186" s="633"/>
      <c r="Y186" s="633"/>
    </row>
    <row r="187" spans="1:248" s="244" customFormat="1" ht="33.75">
      <c r="A187" s="636" t="s">
        <v>424</v>
      </c>
      <c r="B187" s="636"/>
      <c r="C187" s="636">
        <v>2012</v>
      </c>
      <c r="D187" s="641" t="s">
        <v>1206</v>
      </c>
      <c r="E187" s="641" t="s">
        <v>576</v>
      </c>
      <c r="F187" s="660" t="s">
        <v>24</v>
      </c>
      <c r="G187" s="642" t="s">
        <v>11</v>
      </c>
      <c r="H187" s="657" t="s">
        <v>1258</v>
      </c>
      <c r="I187" s="641" t="s">
        <v>856</v>
      </c>
      <c r="J187" s="641" t="s">
        <v>180</v>
      </c>
      <c r="K187" s="644" t="s">
        <v>1238</v>
      </c>
      <c r="L187" s="645">
        <v>2.5000000000000001E-2</v>
      </c>
      <c r="M187" s="855">
        <v>3000</v>
      </c>
      <c r="N187" s="636"/>
      <c r="O187" s="776">
        <v>0.17</v>
      </c>
      <c r="P187" s="647" t="s">
        <v>137</v>
      </c>
      <c r="Q187" s="647">
        <v>1973</v>
      </c>
      <c r="R187" s="647"/>
      <c r="S187" s="773">
        <f t="shared" si="4"/>
        <v>65.766666666666666</v>
      </c>
      <c r="T187" s="647"/>
      <c r="U187" s="652"/>
      <c r="V187" s="652"/>
      <c r="W187" s="652"/>
      <c r="X187" s="633"/>
      <c r="Y187" s="633"/>
    </row>
    <row r="188" spans="1:248" s="806" customFormat="1" ht="33.75">
      <c r="A188" s="795" t="s">
        <v>424</v>
      </c>
      <c r="B188" s="795"/>
      <c r="C188" s="795">
        <v>2012</v>
      </c>
      <c r="D188" s="796" t="s">
        <v>826</v>
      </c>
      <c r="E188" s="796" t="s">
        <v>825</v>
      </c>
      <c r="F188" s="797" t="s">
        <v>22</v>
      </c>
      <c r="G188" s="797" t="s">
        <v>11</v>
      </c>
      <c r="H188" s="798" t="s">
        <v>1409</v>
      </c>
      <c r="I188" s="796" t="s">
        <v>1408</v>
      </c>
      <c r="J188" s="796" t="s">
        <v>1234</v>
      </c>
      <c r="K188" s="799" t="s">
        <v>1235</v>
      </c>
      <c r="L188" s="800">
        <v>2.5000000000000001E-2</v>
      </c>
      <c r="M188" s="856">
        <v>6000</v>
      </c>
      <c r="N188" s="795"/>
      <c r="O188" s="801">
        <v>0.23</v>
      </c>
      <c r="P188" s="802" t="s">
        <v>137</v>
      </c>
      <c r="Q188" s="802">
        <v>4796</v>
      </c>
      <c r="R188" s="802"/>
      <c r="S188" s="803">
        <f t="shared" ref="S188:S195" si="5">(100*Q188/M188)</f>
        <v>79.933333333333337</v>
      </c>
      <c r="T188" s="802"/>
      <c r="U188" s="804" t="str">
        <f>IF(ISBLANK(T188),"",T188/P188)</f>
        <v/>
      </c>
      <c r="V188" s="805"/>
      <c r="W188" s="805"/>
      <c r="X188" s="805"/>
      <c r="Y188" s="805"/>
      <c r="Z188" s="805"/>
      <c r="AA188" s="805"/>
      <c r="AB188" s="805"/>
      <c r="AC188" s="805"/>
      <c r="AD188" s="805"/>
      <c r="AE188" s="805"/>
      <c r="AF188" s="805"/>
      <c r="AG188" s="805"/>
      <c r="AH188" s="805"/>
      <c r="AI188" s="805"/>
      <c r="AJ188" s="805"/>
      <c r="AK188" s="805"/>
      <c r="AL188" s="805"/>
      <c r="AM188" s="805"/>
      <c r="AN188" s="805"/>
      <c r="AO188" s="805"/>
      <c r="AP188" s="805"/>
      <c r="AQ188" s="805"/>
      <c r="AR188" s="805"/>
      <c r="AS188" s="805"/>
      <c r="AT188" s="805"/>
      <c r="AU188" s="805"/>
      <c r="AV188" s="805"/>
      <c r="AW188" s="805"/>
      <c r="AX188" s="805"/>
      <c r="AY188" s="805"/>
      <c r="AZ188" s="805"/>
      <c r="BA188" s="805"/>
      <c r="BB188" s="805"/>
      <c r="BC188" s="805"/>
      <c r="BD188" s="805"/>
      <c r="BE188" s="805"/>
      <c r="BF188" s="805"/>
      <c r="BG188" s="805"/>
      <c r="BH188" s="805"/>
      <c r="BI188" s="805"/>
      <c r="BJ188" s="805"/>
      <c r="BK188" s="805"/>
      <c r="BL188" s="805"/>
      <c r="BM188" s="805"/>
      <c r="BN188" s="805"/>
      <c r="BO188" s="805"/>
      <c r="BP188" s="805"/>
      <c r="BQ188" s="805"/>
      <c r="BR188" s="805"/>
      <c r="BS188" s="805"/>
      <c r="BT188" s="805"/>
      <c r="BU188" s="805"/>
      <c r="BV188" s="805"/>
      <c r="BW188" s="805"/>
      <c r="BX188" s="805"/>
      <c r="BY188" s="805"/>
      <c r="BZ188" s="805"/>
      <c r="CA188" s="805"/>
      <c r="CB188" s="805"/>
      <c r="CC188" s="805"/>
      <c r="CD188" s="805"/>
      <c r="CE188" s="805"/>
      <c r="CF188" s="805"/>
      <c r="CG188" s="805"/>
      <c r="CH188" s="805"/>
      <c r="CI188" s="805"/>
      <c r="CJ188" s="805"/>
      <c r="CK188" s="805"/>
      <c r="CL188" s="805"/>
      <c r="CM188" s="805"/>
      <c r="CN188" s="805"/>
      <c r="CO188" s="805"/>
      <c r="CP188" s="805"/>
      <c r="CQ188" s="805"/>
      <c r="CR188" s="805"/>
      <c r="CS188" s="805"/>
      <c r="CT188" s="805"/>
      <c r="CU188" s="805"/>
      <c r="CV188" s="805"/>
      <c r="CW188" s="805"/>
      <c r="CX188" s="805"/>
      <c r="CY188" s="805"/>
      <c r="CZ188" s="805"/>
      <c r="DA188" s="805"/>
      <c r="DB188" s="805"/>
      <c r="DC188" s="805"/>
      <c r="DD188" s="805"/>
      <c r="DE188" s="805"/>
      <c r="DF188" s="805"/>
      <c r="DG188" s="805"/>
      <c r="DH188" s="805"/>
      <c r="DI188" s="805"/>
      <c r="DJ188" s="805"/>
      <c r="DK188" s="805"/>
      <c r="DL188" s="805"/>
      <c r="DM188" s="805"/>
      <c r="DN188" s="805"/>
      <c r="DO188" s="805"/>
      <c r="DP188" s="805"/>
      <c r="DQ188" s="805"/>
      <c r="DR188" s="805"/>
      <c r="DS188" s="805"/>
      <c r="DT188" s="805"/>
      <c r="DU188" s="805"/>
      <c r="DV188" s="805"/>
      <c r="DW188" s="805"/>
      <c r="DX188" s="805"/>
      <c r="DY188" s="805"/>
      <c r="DZ188" s="805"/>
      <c r="EA188" s="805"/>
      <c r="EB188" s="805"/>
      <c r="EC188" s="805"/>
      <c r="ED188" s="805"/>
      <c r="EE188" s="805"/>
      <c r="EF188" s="805"/>
      <c r="EG188" s="805"/>
      <c r="EH188" s="805"/>
      <c r="EI188" s="805"/>
      <c r="EJ188" s="805"/>
      <c r="EK188" s="805"/>
      <c r="EL188" s="805"/>
      <c r="EM188" s="805"/>
      <c r="EN188" s="805"/>
      <c r="EO188" s="805"/>
      <c r="EP188" s="805"/>
      <c r="EQ188" s="805"/>
      <c r="ER188" s="805"/>
      <c r="ES188" s="805"/>
      <c r="ET188" s="805"/>
      <c r="EU188" s="805"/>
      <c r="EV188" s="805"/>
      <c r="EW188" s="805"/>
      <c r="EX188" s="805"/>
      <c r="EY188" s="805"/>
      <c r="EZ188" s="805"/>
      <c r="FA188" s="805"/>
      <c r="FB188" s="805"/>
      <c r="FC188" s="805"/>
      <c r="FD188" s="805"/>
      <c r="FE188" s="805"/>
      <c r="FF188" s="805"/>
      <c r="FG188" s="805"/>
      <c r="FH188" s="805"/>
      <c r="FI188" s="805"/>
      <c r="FJ188" s="805"/>
      <c r="FK188" s="805"/>
      <c r="FL188" s="805"/>
      <c r="FM188" s="805"/>
      <c r="FN188" s="805"/>
      <c r="FO188" s="805"/>
      <c r="FP188" s="805"/>
      <c r="FQ188" s="805"/>
      <c r="FR188" s="805"/>
      <c r="FS188" s="805"/>
      <c r="FT188" s="805"/>
      <c r="FU188" s="805"/>
      <c r="FV188" s="805"/>
      <c r="FW188" s="805"/>
      <c r="FX188" s="805"/>
      <c r="FY188" s="805"/>
      <c r="FZ188" s="805"/>
      <c r="GA188" s="805"/>
      <c r="GB188" s="805"/>
      <c r="GC188" s="805"/>
      <c r="GD188" s="805"/>
      <c r="GE188" s="805"/>
      <c r="GF188" s="805"/>
      <c r="GG188" s="805"/>
      <c r="GH188" s="805"/>
      <c r="GI188" s="805"/>
      <c r="GJ188" s="805"/>
      <c r="GK188" s="805"/>
      <c r="GL188" s="805"/>
      <c r="GM188" s="805"/>
      <c r="GN188" s="805"/>
      <c r="GO188" s="805"/>
      <c r="GP188" s="805"/>
      <c r="GQ188" s="805"/>
      <c r="GR188" s="805"/>
      <c r="GS188" s="805"/>
      <c r="GT188" s="805"/>
      <c r="GU188" s="805"/>
      <c r="GV188" s="805"/>
      <c r="GW188" s="805"/>
      <c r="GX188" s="805"/>
      <c r="GY188" s="805"/>
      <c r="GZ188" s="805"/>
      <c r="HA188" s="805"/>
      <c r="HB188" s="805"/>
      <c r="HC188" s="805"/>
      <c r="HD188" s="805"/>
      <c r="HE188" s="805"/>
      <c r="HF188" s="805"/>
      <c r="HG188" s="805"/>
      <c r="HH188" s="805"/>
      <c r="HI188" s="805"/>
      <c r="HJ188" s="805"/>
      <c r="HK188" s="805"/>
      <c r="HL188" s="805"/>
      <c r="HM188" s="805"/>
      <c r="HN188" s="805"/>
      <c r="HO188" s="805"/>
      <c r="HP188" s="805"/>
      <c r="HQ188" s="805"/>
      <c r="HR188" s="805"/>
      <c r="HS188" s="805"/>
      <c r="HT188" s="805"/>
      <c r="HU188" s="805"/>
      <c r="HV188" s="805"/>
      <c r="HW188" s="805"/>
      <c r="HX188" s="805"/>
      <c r="HY188" s="805"/>
      <c r="HZ188" s="805"/>
      <c r="IA188" s="805"/>
      <c r="IB188" s="805"/>
      <c r="IC188" s="805"/>
      <c r="ID188" s="805"/>
      <c r="IE188" s="805"/>
      <c r="IF188" s="805"/>
      <c r="IG188" s="805"/>
      <c r="IH188" s="805"/>
      <c r="II188" s="805"/>
      <c r="IJ188" s="805"/>
      <c r="IK188" s="805"/>
      <c r="IL188" s="805"/>
      <c r="IM188" s="805"/>
      <c r="IN188" s="805"/>
    </row>
    <row r="189" spans="1:248" s="806" customFormat="1" ht="33.75">
      <c r="A189" s="795" t="s">
        <v>424</v>
      </c>
      <c r="B189" s="795"/>
      <c r="C189" s="795">
        <v>2012</v>
      </c>
      <c r="D189" s="796" t="s">
        <v>826</v>
      </c>
      <c r="E189" s="796" t="s">
        <v>825</v>
      </c>
      <c r="F189" s="797" t="s">
        <v>22</v>
      </c>
      <c r="G189" s="797" t="s">
        <v>11</v>
      </c>
      <c r="H189" s="798" t="s">
        <v>1409</v>
      </c>
      <c r="I189" s="796" t="s">
        <v>1408</v>
      </c>
      <c r="J189" s="796" t="s">
        <v>182</v>
      </c>
      <c r="K189" s="799" t="s">
        <v>1237</v>
      </c>
      <c r="L189" s="800">
        <v>2.5000000000000001E-2</v>
      </c>
      <c r="M189" s="856">
        <v>3500</v>
      </c>
      <c r="N189" s="795"/>
      <c r="O189" s="807" t="s">
        <v>228</v>
      </c>
      <c r="P189" s="802" t="s">
        <v>137</v>
      </c>
      <c r="Q189" s="802">
        <v>3822</v>
      </c>
      <c r="R189" s="802"/>
      <c r="S189" s="803">
        <f t="shared" si="5"/>
        <v>109.2</v>
      </c>
      <c r="T189" s="802"/>
      <c r="U189" s="804" t="str">
        <f>IF(ISBLANK(T189),"",T189/P189)</f>
        <v/>
      </c>
      <c r="V189" s="808"/>
      <c r="W189" s="805"/>
      <c r="X189" s="805"/>
      <c r="Y189" s="805"/>
      <c r="Z189" s="805"/>
      <c r="AA189" s="805"/>
      <c r="AB189" s="805"/>
      <c r="AC189" s="805"/>
      <c r="AD189" s="805"/>
      <c r="AE189" s="805"/>
      <c r="AF189" s="805"/>
      <c r="AG189" s="805"/>
      <c r="AH189" s="805"/>
      <c r="AI189" s="805"/>
      <c r="AJ189" s="805"/>
      <c r="AK189" s="805"/>
      <c r="AL189" s="805"/>
      <c r="AM189" s="805"/>
      <c r="AN189" s="805"/>
      <c r="AO189" s="805"/>
      <c r="AP189" s="805"/>
      <c r="AQ189" s="805"/>
      <c r="AR189" s="805"/>
      <c r="AS189" s="805"/>
      <c r="AT189" s="805"/>
      <c r="AU189" s="805"/>
      <c r="AV189" s="805"/>
      <c r="AW189" s="805"/>
      <c r="AX189" s="805"/>
      <c r="AY189" s="805"/>
      <c r="AZ189" s="805"/>
      <c r="BA189" s="805"/>
      <c r="BB189" s="805"/>
      <c r="BC189" s="805"/>
      <c r="BD189" s="805"/>
      <c r="BE189" s="805"/>
      <c r="BF189" s="805"/>
      <c r="BG189" s="805"/>
      <c r="BH189" s="805"/>
      <c r="BI189" s="805"/>
      <c r="BJ189" s="805"/>
      <c r="BK189" s="805"/>
      <c r="BL189" s="805"/>
      <c r="BM189" s="805"/>
      <c r="BN189" s="805"/>
      <c r="BO189" s="805"/>
      <c r="BP189" s="805"/>
      <c r="BQ189" s="805"/>
      <c r="BR189" s="805"/>
      <c r="BS189" s="805"/>
      <c r="BT189" s="805"/>
      <c r="BU189" s="805"/>
      <c r="BV189" s="805"/>
      <c r="BW189" s="805"/>
      <c r="BX189" s="805"/>
      <c r="BY189" s="805"/>
      <c r="BZ189" s="805"/>
      <c r="CA189" s="805"/>
      <c r="CB189" s="805"/>
      <c r="CC189" s="805"/>
      <c r="CD189" s="805"/>
      <c r="CE189" s="805"/>
      <c r="CF189" s="805"/>
      <c r="CG189" s="805"/>
      <c r="CH189" s="805"/>
      <c r="CI189" s="805"/>
      <c r="CJ189" s="805"/>
      <c r="CK189" s="805"/>
      <c r="CL189" s="805"/>
      <c r="CM189" s="805"/>
      <c r="CN189" s="805"/>
      <c r="CO189" s="805"/>
      <c r="CP189" s="805"/>
      <c r="CQ189" s="805"/>
      <c r="CR189" s="805"/>
      <c r="CS189" s="805"/>
      <c r="CT189" s="805"/>
      <c r="CU189" s="805"/>
      <c r="CV189" s="805"/>
      <c r="CW189" s="805"/>
      <c r="CX189" s="805"/>
      <c r="CY189" s="805"/>
      <c r="CZ189" s="805"/>
      <c r="DA189" s="805"/>
      <c r="DB189" s="805"/>
      <c r="DC189" s="805"/>
      <c r="DD189" s="805"/>
      <c r="DE189" s="805"/>
      <c r="DF189" s="805"/>
      <c r="DG189" s="805"/>
      <c r="DH189" s="805"/>
      <c r="DI189" s="805"/>
      <c r="DJ189" s="805"/>
      <c r="DK189" s="805"/>
      <c r="DL189" s="805"/>
      <c r="DM189" s="805"/>
      <c r="DN189" s="805"/>
      <c r="DO189" s="805"/>
      <c r="DP189" s="805"/>
      <c r="DQ189" s="805"/>
      <c r="DR189" s="805"/>
      <c r="DS189" s="805"/>
      <c r="DT189" s="805"/>
      <c r="DU189" s="805"/>
      <c r="DV189" s="805"/>
      <c r="DW189" s="805"/>
      <c r="DX189" s="805"/>
      <c r="DY189" s="805"/>
      <c r="DZ189" s="805"/>
      <c r="EA189" s="805"/>
      <c r="EB189" s="805"/>
      <c r="EC189" s="805"/>
      <c r="ED189" s="805"/>
      <c r="EE189" s="805"/>
      <c r="EF189" s="805"/>
      <c r="EG189" s="805"/>
      <c r="EH189" s="805"/>
      <c r="EI189" s="805"/>
      <c r="EJ189" s="805"/>
      <c r="EK189" s="805"/>
      <c r="EL189" s="805"/>
      <c r="EM189" s="805"/>
      <c r="EN189" s="805"/>
      <c r="EO189" s="805"/>
      <c r="EP189" s="805"/>
      <c r="EQ189" s="805"/>
      <c r="ER189" s="805"/>
      <c r="ES189" s="805"/>
      <c r="ET189" s="805"/>
      <c r="EU189" s="805"/>
      <c r="EV189" s="805"/>
      <c r="EW189" s="805"/>
      <c r="EX189" s="805"/>
      <c r="EY189" s="805"/>
      <c r="EZ189" s="805"/>
      <c r="FA189" s="805"/>
      <c r="FB189" s="805"/>
      <c r="FC189" s="805"/>
      <c r="FD189" s="805"/>
      <c r="FE189" s="805"/>
      <c r="FF189" s="805"/>
      <c r="FG189" s="805"/>
      <c r="FH189" s="805"/>
      <c r="FI189" s="805"/>
      <c r="FJ189" s="805"/>
      <c r="FK189" s="805"/>
      <c r="FL189" s="805"/>
      <c r="FM189" s="805"/>
      <c r="FN189" s="805"/>
      <c r="FO189" s="805"/>
      <c r="FP189" s="805"/>
      <c r="FQ189" s="805"/>
      <c r="FR189" s="805"/>
      <c r="FS189" s="805"/>
      <c r="FT189" s="805"/>
      <c r="FU189" s="805"/>
      <c r="FV189" s="805"/>
      <c r="FW189" s="805"/>
      <c r="FX189" s="805"/>
      <c r="FY189" s="805"/>
      <c r="FZ189" s="805"/>
      <c r="GA189" s="805"/>
      <c r="GB189" s="805"/>
      <c r="GC189" s="805"/>
      <c r="GD189" s="805"/>
      <c r="GE189" s="805"/>
      <c r="GF189" s="805"/>
      <c r="GG189" s="805"/>
      <c r="GH189" s="805"/>
      <c r="GI189" s="805"/>
      <c r="GJ189" s="805"/>
      <c r="GK189" s="805"/>
      <c r="GL189" s="805"/>
      <c r="GM189" s="805"/>
      <c r="GN189" s="805"/>
      <c r="GO189" s="805"/>
      <c r="GP189" s="805"/>
      <c r="GQ189" s="805"/>
      <c r="GR189" s="805"/>
      <c r="GS189" s="805"/>
      <c r="GT189" s="805"/>
      <c r="GU189" s="805"/>
      <c r="GV189" s="805"/>
      <c r="GW189" s="805"/>
      <c r="GX189" s="805"/>
      <c r="GY189" s="805"/>
      <c r="GZ189" s="805"/>
      <c r="HA189" s="805"/>
      <c r="HB189" s="805"/>
      <c r="HC189" s="805"/>
      <c r="HD189" s="805"/>
      <c r="HE189" s="805"/>
      <c r="HF189" s="805"/>
      <c r="HG189" s="805"/>
      <c r="HH189" s="805"/>
      <c r="HI189" s="805"/>
      <c r="HJ189" s="805"/>
      <c r="HK189" s="805"/>
      <c r="HL189" s="805"/>
      <c r="HM189" s="805"/>
      <c r="HN189" s="805"/>
      <c r="HO189" s="805"/>
      <c r="HP189" s="805"/>
      <c r="HQ189" s="805"/>
      <c r="HR189" s="805"/>
      <c r="HS189" s="805"/>
      <c r="HT189" s="805"/>
      <c r="HU189" s="805"/>
      <c r="HV189" s="805"/>
      <c r="HW189" s="805"/>
      <c r="HX189" s="805"/>
      <c r="HY189" s="805"/>
      <c r="HZ189" s="805"/>
      <c r="IA189" s="805"/>
      <c r="IB189" s="805"/>
      <c r="IC189" s="805"/>
      <c r="ID189" s="805"/>
      <c r="IE189" s="805"/>
      <c r="IF189" s="805"/>
      <c r="IG189" s="805"/>
      <c r="IH189" s="805"/>
      <c r="II189" s="805"/>
      <c r="IJ189" s="805"/>
      <c r="IK189" s="805"/>
      <c r="IL189" s="805"/>
      <c r="IM189" s="805"/>
      <c r="IN189" s="805"/>
    </row>
    <row r="190" spans="1:248" s="806" customFormat="1" ht="33.75">
      <c r="A190" s="795" t="s">
        <v>424</v>
      </c>
      <c r="B190" s="795"/>
      <c r="C190" s="795">
        <v>2012</v>
      </c>
      <c r="D190" s="796" t="s">
        <v>826</v>
      </c>
      <c r="E190" s="796" t="s">
        <v>825</v>
      </c>
      <c r="F190" s="797" t="s">
        <v>22</v>
      </c>
      <c r="G190" s="797" t="s">
        <v>11</v>
      </c>
      <c r="H190" s="798" t="s">
        <v>1409</v>
      </c>
      <c r="I190" s="796" t="s">
        <v>1408</v>
      </c>
      <c r="J190" s="796" t="s">
        <v>181</v>
      </c>
      <c r="K190" s="799" t="s">
        <v>1237</v>
      </c>
      <c r="L190" s="800">
        <v>2.5000000000000001E-2</v>
      </c>
      <c r="M190" s="856">
        <v>3500</v>
      </c>
      <c r="N190" s="795"/>
      <c r="O190" s="807" t="s">
        <v>228</v>
      </c>
      <c r="P190" s="802" t="s">
        <v>137</v>
      </c>
      <c r="Q190" s="802">
        <v>2539</v>
      </c>
      <c r="R190" s="802"/>
      <c r="S190" s="803">
        <f t="shared" si="5"/>
        <v>72.542857142857144</v>
      </c>
      <c r="T190" s="802"/>
      <c r="U190" s="809"/>
      <c r="V190" s="808"/>
      <c r="W190" s="805"/>
      <c r="X190" s="805"/>
      <c r="Y190" s="805"/>
      <c r="Z190" s="805"/>
      <c r="AA190" s="805"/>
      <c r="AB190" s="805"/>
      <c r="AC190" s="805"/>
      <c r="AD190" s="805"/>
      <c r="AE190" s="805"/>
      <c r="AF190" s="805"/>
      <c r="AG190" s="805"/>
      <c r="AH190" s="805"/>
      <c r="AI190" s="805"/>
      <c r="AJ190" s="805"/>
      <c r="AK190" s="805"/>
      <c r="AL190" s="805"/>
      <c r="AM190" s="805"/>
      <c r="AN190" s="805"/>
      <c r="AO190" s="805"/>
      <c r="AP190" s="805"/>
      <c r="AQ190" s="805"/>
      <c r="AR190" s="805"/>
      <c r="AS190" s="805"/>
      <c r="AT190" s="805"/>
      <c r="AU190" s="805"/>
      <c r="AV190" s="805"/>
      <c r="AW190" s="805"/>
      <c r="AX190" s="805"/>
      <c r="AY190" s="805"/>
      <c r="AZ190" s="805"/>
      <c r="BA190" s="805"/>
      <c r="BB190" s="805"/>
      <c r="BC190" s="805"/>
      <c r="BD190" s="805"/>
      <c r="BE190" s="805"/>
      <c r="BF190" s="805"/>
      <c r="BG190" s="805"/>
      <c r="BH190" s="805"/>
      <c r="BI190" s="805"/>
      <c r="BJ190" s="805"/>
      <c r="BK190" s="805"/>
      <c r="BL190" s="805"/>
      <c r="BM190" s="805"/>
      <c r="BN190" s="805"/>
      <c r="BO190" s="805"/>
      <c r="BP190" s="805"/>
      <c r="BQ190" s="805"/>
      <c r="BR190" s="805"/>
      <c r="BS190" s="805"/>
      <c r="BT190" s="805"/>
      <c r="BU190" s="805"/>
      <c r="BV190" s="805"/>
      <c r="BW190" s="805"/>
      <c r="BX190" s="805"/>
      <c r="BY190" s="805"/>
      <c r="BZ190" s="805"/>
      <c r="CA190" s="805"/>
      <c r="CB190" s="805"/>
      <c r="CC190" s="805"/>
      <c r="CD190" s="805"/>
      <c r="CE190" s="805"/>
      <c r="CF190" s="805"/>
      <c r="CG190" s="805"/>
      <c r="CH190" s="805"/>
      <c r="CI190" s="805"/>
      <c r="CJ190" s="805"/>
      <c r="CK190" s="805"/>
      <c r="CL190" s="805"/>
      <c r="CM190" s="805"/>
      <c r="CN190" s="805"/>
      <c r="CO190" s="805"/>
      <c r="CP190" s="805"/>
      <c r="CQ190" s="805"/>
      <c r="CR190" s="805"/>
      <c r="CS190" s="805"/>
      <c r="CT190" s="805"/>
      <c r="CU190" s="805"/>
      <c r="CV190" s="805"/>
      <c r="CW190" s="805"/>
      <c r="CX190" s="805"/>
      <c r="CY190" s="805"/>
      <c r="CZ190" s="805"/>
      <c r="DA190" s="805"/>
      <c r="DB190" s="805"/>
      <c r="DC190" s="805"/>
      <c r="DD190" s="805"/>
      <c r="DE190" s="805"/>
      <c r="DF190" s="805"/>
      <c r="DG190" s="805"/>
      <c r="DH190" s="805"/>
      <c r="DI190" s="805"/>
      <c r="DJ190" s="805"/>
      <c r="DK190" s="805"/>
      <c r="DL190" s="805"/>
      <c r="DM190" s="805"/>
      <c r="DN190" s="805"/>
      <c r="DO190" s="805"/>
      <c r="DP190" s="805"/>
      <c r="DQ190" s="805"/>
      <c r="DR190" s="805"/>
      <c r="DS190" s="805"/>
      <c r="DT190" s="805"/>
      <c r="DU190" s="805"/>
      <c r="DV190" s="805"/>
      <c r="DW190" s="805"/>
      <c r="DX190" s="805"/>
      <c r="DY190" s="805"/>
      <c r="DZ190" s="805"/>
      <c r="EA190" s="805"/>
      <c r="EB190" s="805"/>
      <c r="EC190" s="805"/>
      <c r="ED190" s="805"/>
      <c r="EE190" s="805"/>
      <c r="EF190" s="805"/>
      <c r="EG190" s="805"/>
      <c r="EH190" s="805"/>
      <c r="EI190" s="805"/>
      <c r="EJ190" s="805"/>
      <c r="EK190" s="805"/>
      <c r="EL190" s="805"/>
      <c r="EM190" s="805"/>
      <c r="EN190" s="805"/>
      <c r="EO190" s="805"/>
      <c r="EP190" s="805"/>
      <c r="EQ190" s="805"/>
      <c r="ER190" s="805"/>
      <c r="ES190" s="805"/>
      <c r="ET190" s="805"/>
      <c r="EU190" s="805"/>
      <c r="EV190" s="805"/>
      <c r="EW190" s="805"/>
      <c r="EX190" s="805"/>
      <c r="EY190" s="805"/>
      <c r="EZ190" s="805"/>
      <c r="FA190" s="805"/>
      <c r="FB190" s="805"/>
      <c r="FC190" s="805"/>
      <c r="FD190" s="805"/>
      <c r="FE190" s="805"/>
      <c r="FF190" s="805"/>
      <c r="FG190" s="805"/>
      <c r="FH190" s="805"/>
      <c r="FI190" s="805"/>
      <c r="FJ190" s="805"/>
      <c r="FK190" s="805"/>
      <c r="FL190" s="805"/>
      <c r="FM190" s="805"/>
      <c r="FN190" s="805"/>
      <c r="FO190" s="805"/>
      <c r="FP190" s="805"/>
      <c r="FQ190" s="805"/>
      <c r="FR190" s="805"/>
      <c r="FS190" s="805"/>
      <c r="FT190" s="805"/>
      <c r="FU190" s="805"/>
      <c r="FV190" s="805"/>
      <c r="FW190" s="805"/>
      <c r="FX190" s="805"/>
      <c r="FY190" s="805"/>
      <c r="FZ190" s="805"/>
      <c r="GA190" s="805"/>
      <c r="GB190" s="805"/>
      <c r="GC190" s="805"/>
      <c r="GD190" s="805"/>
      <c r="GE190" s="805"/>
      <c r="GF190" s="805"/>
      <c r="GG190" s="805"/>
      <c r="GH190" s="805"/>
      <c r="GI190" s="805"/>
      <c r="GJ190" s="805"/>
      <c r="GK190" s="805"/>
      <c r="GL190" s="805"/>
      <c r="GM190" s="805"/>
      <c r="GN190" s="805"/>
      <c r="GO190" s="805"/>
      <c r="GP190" s="805"/>
      <c r="GQ190" s="805"/>
      <c r="GR190" s="805"/>
      <c r="GS190" s="805"/>
      <c r="GT190" s="805"/>
      <c r="GU190" s="805"/>
      <c r="GV190" s="805"/>
      <c r="GW190" s="805"/>
      <c r="GX190" s="805"/>
      <c r="GY190" s="805"/>
      <c r="GZ190" s="805"/>
      <c r="HA190" s="805"/>
      <c r="HB190" s="805"/>
      <c r="HC190" s="805"/>
      <c r="HD190" s="805"/>
      <c r="HE190" s="805"/>
      <c r="HF190" s="805"/>
      <c r="HG190" s="805"/>
      <c r="HH190" s="805"/>
      <c r="HI190" s="805"/>
      <c r="HJ190" s="805"/>
      <c r="HK190" s="805"/>
      <c r="HL190" s="805"/>
      <c r="HM190" s="805"/>
      <c r="HN190" s="805"/>
      <c r="HO190" s="805"/>
      <c r="HP190" s="805"/>
      <c r="HQ190" s="805"/>
      <c r="HR190" s="805"/>
      <c r="HS190" s="805"/>
      <c r="HT190" s="805"/>
      <c r="HU190" s="805"/>
      <c r="HV190" s="805"/>
      <c r="HW190" s="805"/>
      <c r="HX190" s="805"/>
      <c r="HY190" s="805"/>
      <c r="HZ190" s="805"/>
      <c r="IA190" s="805"/>
      <c r="IB190" s="805"/>
      <c r="IC190" s="805"/>
      <c r="ID190" s="805"/>
      <c r="IE190" s="805"/>
      <c r="IF190" s="805"/>
      <c r="IG190" s="805"/>
      <c r="IH190" s="805"/>
      <c r="II190" s="805"/>
      <c r="IJ190" s="805"/>
      <c r="IK190" s="805"/>
      <c r="IL190" s="805"/>
      <c r="IM190" s="805"/>
      <c r="IN190" s="805"/>
    </row>
    <row r="191" spans="1:248" s="806" customFormat="1" ht="33.75">
      <c r="A191" s="795" t="s">
        <v>424</v>
      </c>
      <c r="B191" s="795"/>
      <c r="C191" s="795">
        <v>2012</v>
      </c>
      <c r="D191" s="796" t="s">
        <v>826</v>
      </c>
      <c r="E191" s="796" t="s">
        <v>825</v>
      </c>
      <c r="F191" s="797" t="s">
        <v>22</v>
      </c>
      <c r="G191" s="797" t="s">
        <v>11</v>
      </c>
      <c r="H191" s="798" t="s">
        <v>1409</v>
      </c>
      <c r="I191" s="796" t="s">
        <v>1408</v>
      </c>
      <c r="J191" s="796" t="s">
        <v>180</v>
      </c>
      <c r="K191" s="799" t="s">
        <v>1235</v>
      </c>
      <c r="L191" s="800">
        <v>2.5000000000000001E-2</v>
      </c>
      <c r="M191" s="856">
        <v>4000</v>
      </c>
      <c r="N191" s="795"/>
      <c r="O191" s="801">
        <v>0.2</v>
      </c>
      <c r="P191" s="802" t="s">
        <v>137</v>
      </c>
      <c r="Q191" s="802">
        <v>4796</v>
      </c>
      <c r="R191" s="802"/>
      <c r="S191" s="803">
        <f t="shared" si="5"/>
        <v>119.9</v>
      </c>
      <c r="T191" s="802"/>
      <c r="U191" s="809"/>
      <c r="V191" s="808"/>
      <c r="W191" s="805"/>
      <c r="X191" s="805"/>
      <c r="Y191" s="805"/>
      <c r="Z191" s="805"/>
      <c r="AA191" s="805"/>
      <c r="AB191" s="805"/>
      <c r="AC191" s="805"/>
      <c r="AD191" s="805"/>
      <c r="AE191" s="805"/>
      <c r="AF191" s="805"/>
      <c r="AG191" s="805"/>
      <c r="AH191" s="805"/>
      <c r="AI191" s="805"/>
      <c r="AJ191" s="805"/>
      <c r="AK191" s="805"/>
      <c r="AL191" s="805"/>
      <c r="AM191" s="805"/>
      <c r="AN191" s="805"/>
      <c r="AO191" s="805"/>
      <c r="AP191" s="805"/>
      <c r="AQ191" s="805"/>
      <c r="AR191" s="805"/>
      <c r="AS191" s="805"/>
      <c r="AT191" s="805"/>
      <c r="AU191" s="805"/>
      <c r="AV191" s="805"/>
      <c r="AW191" s="805"/>
      <c r="AX191" s="805"/>
      <c r="AY191" s="805"/>
      <c r="AZ191" s="805"/>
      <c r="BA191" s="805"/>
      <c r="BB191" s="805"/>
      <c r="BC191" s="805"/>
      <c r="BD191" s="805"/>
      <c r="BE191" s="805"/>
      <c r="BF191" s="805"/>
      <c r="BG191" s="805"/>
      <c r="BH191" s="805"/>
      <c r="BI191" s="805"/>
      <c r="BJ191" s="805"/>
      <c r="BK191" s="805"/>
      <c r="BL191" s="805"/>
      <c r="BM191" s="805"/>
      <c r="BN191" s="805"/>
      <c r="BO191" s="805"/>
      <c r="BP191" s="805"/>
      <c r="BQ191" s="805"/>
      <c r="BR191" s="805"/>
      <c r="BS191" s="805"/>
      <c r="BT191" s="805"/>
      <c r="BU191" s="805"/>
      <c r="BV191" s="805"/>
      <c r="BW191" s="805"/>
      <c r="BX191" s="805"/>
      <c r="BY191" s="805"/>
      <c r="BZ191" s="805"/>
      <c r="CA191" s="805"/>
      <c r="CB191" s="805"/>
      <c r="CC191" s="805"/>
      <c r="CD191" s="805"/>
      <c r="CE191" s="805"/>
      <c r="CF191" s="805"/>
      <c r="CG191" s="805"/>
      <c r="CH191" s="805"/>
      <c r="CI191" s="805"/>
      <c r="CJ191" s="805"/>
      <c r="CK191" s="805"/>
      <c r="CL191" s="805"/>
      <c r="CM191" s="805"/>
      <c r="CN191" s="805"/>
      <c r="CO191" s="805"/>
      <c r="CP191" s="805"/>
      <c r="CQ191" s="805"/>
      <c r="CR191" s="805"/>
      <c r="CS191" s="805"/>
      <c r="CT191" s="805"/>
      <c r="CU191" s="805"/>
      <c r="CV191" s="805"/>
      <c r="CW191" s="805"/>
      <c r="CX191" s="805"/>
      <c r="CY191" s="805"/>
      <c r="CZ191" s="805"/>
      <c r="DA191" s="805"/>
      <c r="DB191" s="805"/>
      <c r="DC191" s="805"/>
      <c r="DD191" s="805"/>
      <c r="DE191" s="805"/>
      <c r="DF191" s="805"/>
      <c r="DG191" s="805"/>
      <c r="DH191" s="805"/>
      <c r="DI191" s="805"/>
      <c r="DJ191" s="805"/>
      <c r="DK191" s="805"/>
      <c r="DL191" s="805"/>
      <c r="DM191" s="805"/>
      <c r="DN191" s="805"/>
      <c r="DO191" s="805"/>
      <c r="DP191" s="805"/>
      <c r="DQ191" s="805"/>
      <c r="DR191" s="805"/>
      <c r="DS191" s="805"/>
      <c r="DT191" s="805"/>
      <c r="DU191" s="805"/>
      <c r="DV191" s="805"/>
      <c r="DW191" s="805"/>
      <c r="DX191" s="805"/>
      <c r="DY191" s="805"/>
      <c r="DZ191" s="805"/>
      <c r="EA191" s="805"/>
      <c r="EB191" s="805"/>
      <c r="EC191" s="805"/>
      <c r="ED191" s="805"/>
      <c r="EE191" s="805"/>
      <c r="EF191" s="805"/>
      <c r="EG191" s="805"/>
      <c r="EH191" s="805"/>
      <c r="EI191" s="805"/>
      <c r="EJ191" s="805"/>
      <c r="EK191" s="805"/>
      <c r="EL191" s="805"/>
      <c r="EM191" s="805"/>
      <c r="EN191" s="805"/>
      <c r="EO191" s="805"/>
      <c r="EP191" s="805"/>
      <c r="EQ191" s="805"/>
      <c r="ER191" s="805"/>
      <c r="ES191" s="805"/>
      <c r="ET191" s="805"/>
      <c r="EU191" s="805"/>
      <c r="EV191" s="805"/>
      <c r="EW191" s="805"/>
      <c r="EX191" s="805"/>
      <c r="EY191" s="805"/>
      <c r="EZ191" s="805"/>
      <c r="FA191" s="805"/>
      <c r="FB191" s="805"/>
      <c r="FC191" s="805"/>
      <c r="FD191" s="805"/>
      <c r="FE191" s="805"/>
      <c r="FF191" s="805"/>
      <c r="FG191" s="805"/>
      <c r="FH191" s="805"/>
      <c r="FI191" s="805"/>
      <c r="FJ191" s="805"/>
      <c r="FK191" s="805"/>
      <c r="FL191" s="805"/>
      <c r="FM191" s="805"/>
      <c r="FN191" s="805"/>
      <c r="FO191" s="805"/>
      <c r="FP191" s="805"/>
      <c r="FQ191" s="805"/>
      <c r="FR191" s="805"/>
      <c r="FS191" s="805"/>
      <c r="FT191" s="805"/>
      <c r="FU191" s="805"/>
      <c r="FV191" s="805"/>
      <c r="FW191" s="805"/>
      <c r="FX191" s="805"/>
      <c r="FY191" s="805"/>
      <c r="FZ191" s="805"/>
      <c r="GA191" s="805"/>
      <c r="GB191" s="805"/>
      <c r="GC191" s="805"/>
      <c r="GD191" s="805"/>
      <c r="GE191" s="805"/>
      <c r="GF191" s="805"/>
      <c r="GG191" s="805"/>
      <c r="GH191" s="805"/>
      <c r="GI191" s="805"/>
      <c r="GJ191" s="805"/>
      <c r="GK191" s="805"/>
      <c r="GL191" s="805"/>
      <c r="GM191" s="805"/>
      <c r="GN191" s="805"/>
      <c r="GO191" s="805"/>
      <c r="GP191" s="805"/>
      <c r="GQ191" s="805"/>
      <c r="GR191" s="805"/>
      <c r="GS191" s="805"/>
      <c r="GT191" s="805"/>
      <c r="GU191" s="805"/>
      <c r="GV191" s="805"/>
      <c r="GW191" s="805"/>
      <c r="GX191" s="805"/>
      <c r="GY191" s="805"/>
      <c r="GZ191" s="805"/>
      <c r="HA191" s="805"/>
      <c r="HB191" s="805"/>
      <c r="HC191" s="805"/>
      <c r="HD191" s="805"/>
      <c r="HE191" s="805"/>
      <c r="HF191" s="805"/>
      <c r="HG191" s="805"/>
      <c r="HH191" s="805"/>
      <c r="HI191" s="805"/>
      <c r="HJ191" s="805"/>
      <c r="HK191" s="805"/>
      <c r="HL191" s="805"/>
      <c r="HM191" s="805"/>
      <c r="HN191" s="805"/>
      <c r="HO191" s="805"/>
      <c r="HP191" s="805"/>
      <c r="HQ191" s="805"/>
      <c r="HR191" s="805"/>
      <c r="HS191" s="805"/>
      <c r="HT191" s="805"/>
      <c r="HU191" s="805"/>
      <c r="HV191" s="805"/>
      <c r="HW191" s="805"/>
      <c r="HX191" s="805"/>
      <c r="HY191" s="805"/>
      <c r="HZ191" s="805"/>
      <c r="IA191" s="805"/>
      <c r="IB191" s="805"/>
      <c r="IC191" s="805"/>
      <c r="ID191" s="805"/>
      <c r="IE191" s="805"/>
      <c r="IF191" s="805"/>
      <c r="IG191" s="805"/>
      <c r="IH191" s="805"/>
      <c r="II191" s="805"/>
      <c r="IJ191" s="805"/>
      <c r="IK191" s="805"/>
      <c r="IL191" s="805"/>
      <c r="IM191" s="805"/>
      <c r="IN191" s="805"/>
    </row>
    <row r="192" spans="1:248" s="814" customFormat="1" ht="22.5">
      <c r="A192" s="795" t="s">
        <v>424</v>
      </c>
      <c r="B192" s="795"/>
      <c r="C192" s="795">
        <v>2012</v>
      </c>
      <c r="D192" s="813" t="s">
        <v>846</v>
      </c>
      <c r="E192" s="796" t="s">
        <v>576</v>
      </c>
      <c r="F192" s="810" t="s">
        <v>24</v>
      </c>
      <c r="G192" s="797" t="s">
        <v>11</v>
      </c>
      <c r="H192" s="810" t="s">
        <v>477</v>
      </c>
      <c r="I192" s="796" t="s">
        <v>81</v>
      </c>
      <c r="J192" s="796" t="s">
        <v>182</v>
      </c>
      <c r="K192" s="799" t="s">
        <v>1237</v>
      </c>
      <c r="L192" s="800">
        <v>2.5000000000000001E-2</v>
      </c>
      <c r="M192" s="856">
        <v>50</v>
      </c>
      <c r="N192" s="795"/>
      <c r="O192" s="807" t="s">
        <v>228</v>
      </c>
      <c r="P192" s="802" t="s">
        <v>137</v>
      </c>
      <c r="Q192" s="802">
        <v>0</v>
      </c>
      <c r="R192" s="802"/>
      <c r="S192" s="803">
        <f t="shared" si="5"/>
        <v>0</v>
      </c>
      <c r="T192" s="802"/>
      <c r="U192" s="809"/>
      <c r="V192" s="809"/>
      <c r="W192" s="809"/>
      <c r="X192" s="809"/>
      <c r="Y192" s="809"/>
      <c r="Z192" s="809"/>
      <c r="AA192" s="809"/>
      <c r="AB192" s="809"/>
      <c r="AC192" s="809"/>
      <c r="AD192" s="809"/>
      <c r="AE192" s="809"/>
      <c r="AF192" s="809"/>
      <c r="AG192" s="809"/>
      <c r="AH192" s="809"/>
      <c r="AI192" s="809"/>
      <c r="AJ192" s="809"/>
      <c r="AK192" s="809"/>
      <c r="AL192" s="809"/>
      <c r="AM192" s="809"/>
      <c r="AN192" s="809"/>
      <c r="AO192" s="809"/>
      <c r="AP192" s="809"/>
      <c r="AQ192" s="809"/>
      <c r="AR192" s="809"/>
      <c r="AS192" s="809"/>
      <c r="AT192" s="809"/>
      <c r="AU192" s="809"/>
      <c r="AV192" s="809"/>
      <c r="AW192" s="809"/>
      <c r="AX192" s="809"/>
      <c r="AY192" s="809"/>
      <c r="AZ192" s="809"/>
      <c r="BA192" s="809"/>
      <c r="BB192" s="809"/>
      <c r="BC192" s="809"/>
      <c r="BD192" s="809"/>
      <c r="BE192" s="809"/>
      <c r="BF192" s="809"/>
      <c r="BG192" s="809"/>
      <c r="BH192" s="809"/>
      <c r="BI192" s="809"/>
      <c r="BJ192" s="809"/>
      <c r="BK192" s="809"/>
      <c r="BL192" s="809"/>
      <c r="BM192" s="809"/>
      <c r="BN192" s="809"/>
      <c r="BO192" s="809"/>
      <c r="BP192" s="809"/>
      <c r="BQ192" s="809"/>
      <c r="BR192" s="809"/>
      <c r="BS192" s="809"/>
      <c r="BT192" s="809"/>
      <c r="BU192" s="809"/>
      <c r="BV192" s="809"/>
      <c r="BW192" s="809"/>
      <c r="BX192" s="809"/>
      <c r="BY192" s="809"/>
      <c r="BZ192" s="809"/>
      <c r="CA192" s="809"/>
      <c r="CB192" s="809"/>
      <c r="CC192" s="809"/>
      <c r="CD192" s="809"/>
      <c r="CE192" s="809"/>
      <c r="CF192" s="809"/>
      <c r="CG192" s="809"/>
      <c r="CH192" s="809"/>
      <c r="CI192" s="809"/>
      <c r="CJ192" s="809"/>
      <c r="CK192" s="809"/>
      <c r="CL192" s="809"/>
      <c r="CM192" s="809"/>
      <c r="CN192" s="809"/>
      <c r="CO192" s="809"/>
      <c r="CP192" s="809"/>
      <c r="CQ192" s="809"/>
      <c r="CR192" s="809"/>
      <c r="CS192" s="809"/>
      <c r="CT192" s="809"/>
      <c r="CU192" s="809"/>
      <c r="CV192" s="809"/>
      <c r="CW192" s="809"/>
      <c r="CX192" s="809"/>
      <c r="CY192" s="809"/>
      <c r="CZ192" s="809"/>
      <c r="DA192" s="809"/>
      <c r="DB192" s="809"/>
      <c r="DC192" s="809"/>
      <c r="DD192" s="809"/>
      <c r="DE192" s="809"/>
      <c r="DF192" s="809"/>
      <c r="DG192" s="809"/>
      <c r="DH192" s="809"/>
      <c r="DI192" s="809"/>
      <c r="DJ192" s="809"/>
      <c r="DK192" s="809"/>
      <c r="DL192" s="809"/>
      <c r="DM192" s="809"/>
      <c r="DN192" s="809"/>
      <c r="DO192" s="809"/>
      <c r="DP192" s="809"/>
      <c r="DQ192" s="809"/>
      <c r="DR192" s="809"/>
      <c r="DS192" s="809"/>
      <c r="DT192" s="809"/>
      <c r="DU192" s="809"/>
      <c r="DV192" s="809"/>
      <c r="DW192" s="809"/>
      <c r="DX192" s="809"/>
      <c r="DY192" s="809"/>
      <c r="DZ192" s="809"/>
      <c r="EA192" s="809"/>
      <c r="EB192" s="809"/>
      <c r="EC192" s="809"/>
      <c r="ED192" s="809"/>
      <c r="EE192" s="809"/>
      <c r="EF192" s="809"/>
      <c r="EG192" s="809"/>
      <c r="EH192" s="809"/>
      <c r="EI192" s="809"/>
      <c r="EJ192" s="809"/>
      <c r="EK192" s="809"/>
      <c r="EL192" s="809"/>
      <c r="EM192" s="809"/>
      <c r="EN192" s="809"/>
      <c r="EO192" s="809"/>
      <c r="EP192" s="809"/>
      <c r="EQ192" s="809"/>
      <c r="ER192" s="809"/>
      <c r="ES192" s="809"/>
      <c r="ET192" s="809"/>
      <c r="EU192" s="809"/>
      <c r="EV192" s="809"/>
      <c r="EW192" s="809"/>
      <c r="EX192" s="809"/>
      <c r="EY192" s="809"/>
      <c r="EZ192" s="809"/>
      <c r="FA192" s="809"/>
      <c r="FB192" s="809"/>
      <c r="FC192" s="809"/>
      <c r="FD192" s="809"/>
      <c r="FE192" s="809"/>
      <c r="FF192" s="809"/>
      <c r="FG192" s="809"/>
      <c r="FH192" s="809"/>
      <c r="FI192" s="809"/>
      <c r="FJ192" s="809"/>
      <c r="FK192" s="809"/>
      <c r="FL192" s="809"/>
      <c r="FM192" s="809"/>
      <c r="FN192" s="809"/>
      <c r="FO192" s="809"/>
      <c r="FP192" s="809"/>
      <c r="FQ192" s="809"/>
      <c r="FR192" s="809"/>
      <c r="FS192" s="809"/>
      <c r="FT192" s="809"/>
      <c r="FU192" s="809"/>
      <c r="FV192" s="809"/>
      <c r="FW192" s="809"/>
      <c r="FX192" s="809"/>
      <c r="FY192" s="809"/>
      <c r="FZ192" s="809"/>
      <c r="GA192" s="809"/>
      <c r="GB192" s="809"/>
      <c r="GC192" s="809"/>
      <c r="GD192" s="809"/>
      <c r="GE192" s="809"/>
      <c r="GF192" s="809"/>
      <c r="GG192" s="809"/>
      <c r="GH192" s="809"/>
      <c r="GI192" s="809"/>
      <c r="GJ192" s="809"/>
      <c r="GK192" s="809"/>
      <c r="GL192" s="809"/>
      <c r="GM192" s="809"/>
      <c r="GN192" s="809"/>
      <c r="GO192" s="809"/>
      <c r="GP192" s="809"/>
      <c r="GQ192" s="809"/>
      <c r="GR192" s="809"/>
      <c r="GS192" s="809"/>
      <c r="GT192" s="809"/>
      <c r="GU192" s="809"/>
      <c r="GV192" s="809"/>
      <c r="GW192" s="809"/>
      <c r="GX192" s="809"/>
      <c r="GY192" s="809"/>
      <c r="GZ192" s="809"/>
      <c r="HA192" s="809"/>
      <c r="HB192" s="809"/>
      <c r="HC192" s="809"/>
      <c r="HD192" s="809"/>
      <c r="HE192" s="809"/>
      <c r="HF192" s="809"/>
      <c r="HG192" s="809"/>
      <c r="HH192" s="809"/>
      <c r="HI192" s="809"/>
      <c r="HJ192" s="809"/>
      <c r="HK192" s="809"/>
      <c r="HL192" s="809"/>
      <c r="HM192" s="809"/>
      <c r="HN192" s="809"/>
      <c r="HO192" s="809"/>
      <c r="HP192" s="809"/>
      <c r="HQ192" s="809"/>
      <c r="HR192" s="809"/>
      <c r="HS192" s="809"/>
      <c r="HT192" s="809"/>
      <c r="HU192" s="809"/>
      <c r="HV192" s="809"/>
      <c r="HW192" s="809"/>
      <c r="HX192" s="809"/>
      <c r="HY192" s="809"/>
      <c r="HZ192" s="809"/>
      <c r="IA192" s="809"/>
      <c r="IB192" s="809"/>
      <c r="IC192" s="809"/>
      <c r="ID192" s="809"/>
      <c r="IE192" s="809"/>
      <c r="IF192" s="809"/>
      <c r="IG192" s="809"/>
      <c r="IH192" s="809"/>
      <c r="II192" s="809"/>
      <c r="IJ192" s="809"/>
      <c r="IK192" s="809"/>
      <c r="IL192" s="809"/>
      <c r="IM192" s="809"/>
      <c r="IN192" s="809"/>
    </row>
    <row r="193" spans="1:248" s="811" customFormat="1" ht="22.5">
      <c r="A193" s="795" t="s">
        <v>424</v>
      </c>
      <c r="B193" s="795"/>
      <c r="C193" s="795">
        <v>2012</v>
      </c>
      <c r="D193" s="813" t="s">
        <v>846</v>
      </c>
      <c r="E193" s="796" t="s">
        <v>576</v>
      </c>
      <c r="F193" s="810" t="s">
        <v>24</v>
      </c>
      <c r="G193" s="797" t="s">
        <v>11</v>
      </c>
      <c r="H193" s="810" t="s">
        <v>477</v>
      </c>
      <c r="I193" s="796" t="s">
        <v>81</v>
      </c>
      <c r="J193" s="796" t="s">
        <v>181</v>
      </c>
      <c r="K193" s="799" t="s">
        <v>1237</v>
      </c>
      <c r="L193" s="800">
        <v>2.5000000000000001E-2</v>
      </c>
      <c r="M193" s="856">
        <v>50</v>
      </c>
      <c r="N193" s="795"/>
      <c r="O193" s="807" t="s">
        <v>228</v>
      </c>
      <c r="P193" s="802" t="s">
        <v>137</v>
      </c>
      <c r="Q193" s="802">
        <v>0</v>
      </c>
      <c r="R193" s="802"/>
      <c r="S193" s="803">
        <f t="shared" si="5"/>
        <v>0</v>
      </c>
      <c r="T193" s="802"/>
      <c r="U193" s="809"/>
      <c r="V193" s="808"/>
      <c r="W193" s="808"/>
      <c r="X193" s="808"/>
      <c r="Y193" s="808"/>
      <c r="Z193" s="808"/>
      <c r="AA193" s="808"/>
      <c r="AB193" s="808"/>
      <c r="AC193" s="808"/>
      <c r="AD193" s="808"/>
      <c r="AE193" s="808"/>
      <c r="AF193" s="808"/>
      <c r="AG193" s="808"/>
      <c r="AH193" s="808"/>
      <c r="AI193" s="808"/>
      <c r="AJ193" s="808"/>
      <c r="AK193" s="808"/>
      <c r="AL193" s="808"/>
      <c r="AM193" s="808"/>
      <c r="AN193" s="808"/>
      <c r="AO193" s="808"/>
      <c r="AP193" s="808"/>
      <c r="AQ193" s="808"/>
      <c r="AR193" s="808"/>
      <c r="AS193" s="808"/>
      <c r="AT193" s="808"/>
      <c r="AU193" s="808"/>
      <c r="AV193" s="808"/>
      <c r="AW193" s="808"/>
      <c r="AX193" s="808"/>
      <c r="AY193" s="808"/>
      <c r="AZ193" s="808"/>
      <c r="BA193" s="808"/>
      <c r="BB193" s="808"/>
      <c r="BC193" s="808"/>
      <c r="BD193" s="808"/>
      <c r="BE193" s="808"/>
      <c r="BF193" s="808"/>
      <c r="BG193" s="808"/>
      <c r="BH193" s="808"/>
      <c r="BI193" s="808"/>
      <c r="BJ193" s="808"/>
      <c r="BK193" s="808"/>
      <c r="BL193" s="808"/>
      <c r="BM193" s="808"/>
      <c r="BN193" s="808"/>
      <c r="BO193" s="808"/>
      <c r="BP193" s="808"/>
      <c r="BQ193" s="808"/>
      <c r="BR193" s="808"/>
      <c r="BS193" s="808"/>
      <c r="BT193" s="808"/>
      <c r="BU193" s="808"/>
      <c r="BV193" s="808"/>
      <c r="BW193" s="808"/>
      <c r="BX193" s="808"/>
      <c r="BY193" s="808"/>
      <c r="BZ193" s="808"/>
      <c r="CA193" s="808"/>
      <c r="CB193" s="808"/>
      <c r="CC193" s="808"/>
      <c r="CD193" s="808"/>
      <c r="CE193" s="808"/>
      <c r="CF193" s="808"/>
      <c r="CG193" s="808"/>
      <c r="CH193" s="808"/>
      <c r="CI193" s="808"/>
      <c r="CJ193" s="808"/>
      <c r="CK193" s="808"/>
      <c r="CL193" s="808"/>
      <c r="CM193" s="808"/>
      <c r="CN193" s="808"/>
      <c r="CO193" s="808"/>
      <c r="CP193" s="808"/>
      <c r="CQ193" s="808"/>
      <c r="CR193" s="808"/>
      <c r="CS193" s="808"/>
      <c r="CT193" s="808"/>
      <c r="CU193" s="808"/>
      <c r="CV193" s="808"/>
      <c r="CW193" s="808"/>
      <c r="CX193" s="808"/>
      <c r="CY193" s="808"/>
      <c r="CZ193" s="808"/>
      <c r="DA193" s="808"/>
      <c r="DB193" s="808"/>
      <c r="DC193" s="808"/>
      <c r="DD193" s="808"/>
      <c r="DE193" s="808"/>
      <c r="DF193" s="808"/>
      <c r="DG193" s="808"/>
      <c r="DH193" s="808"/>
      <c r="DI193" s="808"/>
      <c r="DJ193" s="808"/>
      <c r="DK193" s="808"/>
      <c r="DL193" s="808"/>
      <c r="DM193" s="808"/>
      <c r="DN193" s="808"/>
      <c r="DO193" s="808"/>
      <c r="DP193" s="808"/>
      <c r="DQ193" s="808"/>
      <c r="DR193" s="808"/>
      <c r="DS193" s="808"/>
      <c r="DT193" s="808"/>
      <c r="DU193" s="808"/>
      <c r="DV193" s="808"/>
      <c r="DW193" s="808"/>
      <c r="DX193" s="808"/>
      <c r="DY193" s="808"/>
      <c r="DZ193" s="808"/>
      <c r="EA193" s="808"/>
      <c r="EB193" s="808"/>
      <c r="EC193" s="808"/>
      <c r="ED193" s="808"/>
      <c r="EE193" s="808"/>
      <c r="EF193" s="808"/>
      <c r="EG193" s="808"/>
      <c r="EH193" s="808"/>
      <c r="EI193" s="808"/>
      <c r="EJ193" s="808"/>
      <c r="EK193" s="808"/>
      <c r="EL193" s="808"/>
      <c r="EM193" s="808"/>
      <c r="EN193" s="808"/>
      <c r="EO193" s="808"/>
      <c r="EP193" s="808"/>
      <c r="EQ193" s="808"/>
      <c r="ER193" s="808"/>
      <c r="ES193" s="808"/>
      <c r="ET193" s="808"/>
      <c r="EU193" s="808"/>
      <c r="EV193" s="808"/>
      <c r="EW193" s="808"/>
      <c r="EX193" s="808"/>
      <c r="EY193" s="808"/>
      <c r="EZ193" s="808"/>
      <c r="FA193" s="808"/>
      <c r="FB193" s="808"/>
      <c r="FC193" s="808"/>
      <c r="FD193" s="808"/>
      <c r="FE193" s="808"/>
      <c r="FF193" s="808"/>
      <c r="FG193" s="808"/>
      <c r="FH193" s="808"/>
      <c r="FI193" s="808"/>
      <c r="FJ193" s="808"/>
      <c r="FK193" s="808"/>
      <c r="FL193" s="808"/>
      <c r="FM193" s="808"/>
      <c r="FN193" s="808"/>
      <c r="FO193" s="808"/>
      <c r="FP193" s="808"/>
      <c r="FQ193" s="808"/>
      <c r="FR193" s="808"/>
      <c r="FS193" s="808"/>
      <c r="FT193" s="808"/>
      <c r="FU193" s="808"/>
      <c r="FV193" s="808"/>
      <c r="FW193" s="808"/>
      <c r="FX193" s="808"/>
      <c r="FY193" s="808"/>
      <c r="FZ193" s="808"/>
      <c r="GA193" s="808"/>
      <c r="GB193" s="808"/>
      <c r="GC193" s="808"/>
      <c r="GD193" s="808"/>
      <c r="GE193" s="808"/>
      <c r="GF193" s="808"/>
      <c r="GG193" s="808"/>
      <c r="GH193" s="808"/>
      <c r="GI193" s="808"/>
      <c r="GJ193" s="808"/>
      <c r="GK193" s="808"/>
      <c r="GL193" s="808"/>
      <c r="GM193" s="808"/>
      <c r="GN193" s="808"/>
      <c r="GO193" s="808"/>
      <c r="GP193" s="808"/>
      <c r="GQ193" s="808"/>
      <c r="GR193" s="808"/>
      <c r="GS193" s="808"/>
      <c r="GT193" s="808"/>
      <c r="GU193" s="808"/>
      <c r="GV193" s="808"/>
      <c r="GW193" s="808"/>
      <c r="GX193" s="808"/>
      <c r="GY193" s="808"/>
      <c r="GZ193" s="808"/>
      <c r="HA193" s="808"/>
      <c r="HB193" s="808"/>
      <c r="HC193" s="808"/>
      <c r="HD193" s="808"/>
      <c r="HE193" s="808"/>
      <c r="HF193" s="808"/>
      <c r="HG193" s="808"/>
      <c r="HH193" s="808"/>
      <c r="HI193" s="808"/>
      <c r="HJ193" s="808"/>
      <c r="HK193" s="808"/>
      <c r="HL193" s="808"/>
      <c r="HM193" s="808"/>
      <c r="HN193" s="808"/>
      <c r="HO193" s="808"/>
      <c r="HP193" s="808"/>
      <c r="HQ193" s="808"/>
      <c r="HR193" s="808"/>
      <c r="HS193" s="808"/>
      <c r="HT193" s="808"/>
      <c r="HU193" s="808"/>
      <c r="HV193" s="808"/>
      <c r="HW193" s="808"/>
      <c r="HX193" s="808"/>
      <c r="HY193" s="808"/>
      <c r="HZ193" s="808"/>
      <c r="IA193" s="808"/>
      <c r="IB193" s="808"/>
      <c r="IC193" s="808"/>
      <c r="ID193" s="808"/>
      <c r="IE193" s="808"/>
      <c r="IF193" s="808"/>
      <c r="IG193" s="808"/>
      <c r="IH193" s="808"/>
      <c r="II193" s="808"/>
      <c r="IJ193" s="808"/>
      <c r="IK193" s="808"/>
      <c r="IL193" s="808"/>
      <c r="IM193" s="808"/>
      <c r="IN193" s="808"/>
    </row>
    <row r="194" spans="1:248" s="814" customFormat="1" ht="22.5">
      <c r="A194" s="795" t="s">
        <v>424</v>
      </c>
      <c r="B194" s="795"/>
      <c r="C194" s="795">
        <v>2012</v>
      </c>
      <c r="D194" s="813" t="s">
        <v>846</v>
      </c>
      <c r="E194" s="796" t="s">
        <v>576</v>
      </c>
      <c r="F194" s="810" t="s">
        <v>24</v>
      </c>
      <c r="G194" s="797" t="s">
        <v>11</v>
      </c>
      <c r="H194" s="810" t="s">
        <v>477</v>
      </c>
      <c r="I194" s="796" t="s">
        <v>81</v>
      </c>
      <c r="J194" s="796" t="s">
        <v>1234</v>
      </c>
      <c r="K194" s="799" t="s">
        <v>1235</v>
      </c>
      <c r="L194" s="800">
        <v>2.5000000000000001E-2</v>
      </c>
      <c r="M194" s="856">
        <v>50</v>
      </c>
      <c r="N194" s="795"/>
      <c r="O194" s="801">
        <v>0.25</v>
      </c>
      <c r="P194" s="802"/>
      <c r="Q194" s="802">
        <v>67</v>
      </c>
      <c r="R194" s="802"/>
      <c r="S194" s="803">
        <f t="shared" si="5"/>
        <v>134</v>
      </c>
      <c r="T194" s="802"/>
      <c r="U194" s="809"/>
      <c r="V194" s="809"/>
      <c r="W194" s="809"/>
      <c r="X194" s="809"/>
      <c r="Y194" s="809"/>
      <c r="Z194" s="809"/>
      <c r="AA194" s="809"/>
      <c r="AB194" s="809"/>
      <c r="AC194" s="809"/>
      <c r="AD194" s="809"/>
      <c r="AE194" s="809"/>
      <c r="AF194" s="809"/>
      <c r="AG194" s="809"/>
      <c r="AH194" s="809"/>
      <c r="AI194" s="809"/>
      <c r="AJ194" s="809"/>
      <c r="AK194" s="809"/>
      <c r="AL194" s="809"/>
      <c r="AM194" s="809"/>
      <c r="AN194" s="809"/>
      <c r="AO194" s="809"/>
      <c r="AP194" s="809"/>
      <c r="AQ194" s="809"/>
      <c r="AR194" s="809"/>
      <c r="AS194" s="809"/>
      <c r="AT194" s="809"/>
      <c r="AU194" s="809"/>
      <c r="AV194" s="809"/>
      <c r="AW194" s="809"/>
      <c r="AX194" s="809"/>
      <c r="AY194" s="809"/>
      <c r="AZ194" s="809"/>
      <c r="BA194" s="809"/>
      <c r="BB194" s="809"/>
      <c r="BC194" s="809"/>
      <c r="BD194" s="809"/>
      <c r="BE194" s="809"/>
      <c r="BF194" s="809"/>
      <c r="BG194" s="809"/>
      <c r="BH194" s="809"/>
      <c r="BI194" s="809"/>
      <c r="BJ194" s="809"/>
      <c r="BK194" s="809"/>
      <c r="BL194" s="809"/>
      <c r="BM194" s="809"/>
      <c r="BN194" s="809"/>
      <c r="BO194" s="809"/>
      <c r="BP194" s="809"/>
      <c r="BQ194" s="809"/>
      <c r="BR194" s="809"/>
      <c r="BS194" s="809"/>
      <c r="BT194" s="809"/>
      <c r="BU194" s="809"/>
      <c r="BV194" s="809"/>
      <c r="BW194" s="809"/>
      <c r="BX194" s="809"/>
      <c r="BY194" s="809"/>
      <c r="BZ194" s="809"/>
      <c r="CA194" s="809"/>
      <c r="CB194" s="809"/>
      <c r="CC194" s="809"/>
      <c r="CD194" s="809"/>
      <c r="CE194" s="809"/>
      <c r="CF194" s="809"/>
      <c r="CG194" s="809"/>
      <c r="CH194" s="809"/>
      <c r="CI194" s="809"/>
      <c r="CJ194" s="809"/>
      <c r="CK194" s="809"/>
      <c r="CL194" s="809"/>
      <c r="CM194" s="809"/>
      <c r="CN194" s="809"/>
      <c r="CO194" s="809"/>
      <c r="CP194" s="809"/>
      <c r="CQ194" s="809"/>
      <c r="CR194" s="809"/>
      <c r="CS194" s="809"/>
      <c r="CT194" s="809"/>
      <c r="CU194" s="809"/>
      <c r="CV194" s="809"/>
      <c r="CW194" s="809"/>
      <c r="CX194" s="809"/>
      <c r="CY194" s="809"/>
      <c r="CZ194" s="809"/>
      <c r="DA194" s="809"/>
      <c r="DB194" s="809"/>
      <c r="DC194" s="809"/>
      <c r="DD194" s="809"/>
      <c r="DE194" s="809"/>
      <c r="DF194" s="809"/>
      <c r="DG194" s="809"/>
      <c r="DH194" s="809"/>
      <c r="DI194" s="809"/>
      <c r="DJ194" s="809"/>
      <c r="DK194" s="809"/>
      <c r="DL194" s="809"/>
      <c r="DM194" s="809"/>
      <c r="DN194" s="809"/>
      <c r="DO194" s="809"/>
      <c r="DP194" s="809"/>
      <c r="DQ194" s="809"/>
      <c r="DR194" s="809"/>
      <c r="DS194" s="809"/>
      <c r="DT194" s="809"/>
      <c r="DU194" s="809"/>
      <c r="DV194" s="809"/>
      <c r="DW194" s="809"/>
      <c r="DX194" s="809"/>
      <c r="DY194" s="809"/>
      <c r="DZ194" s="809"/>
      <c r="EA194" s="809"/>
      <c r="EB194" s="809"/>
      <c r="EC194" s="809"/>
      <c r="ED194" s="809"/>
      <c r="EE194" s="809"/>
      <c r="EF194" s="809"/>
      <c r="EG194" s="809"/>
      <c r="EH194" s="809"/>
      <c r="EI194" s="809"/>
      <c r="EJ194" s="809"/>
      <c r="EK194" s="809"/>
      <c r="EL194" s="809"/>
      <c r="EM194" s="809"/>
      <c r="EN194" s="809"/>
      <c r="EO194" s="809"/>
      <c r="EP194" s="809"/>
      <c r="EQ194" s="809"/>
      <c r="ER194" s="809"/>
      <c r="ES194" s="809"/>
      <c r="ET194" s="809"/>
      <c r="EU194" s="809"/>
      <c r="EV194" s="809"/>
      <c r="EW194" s="809"/>
      <c r="EX194" s="809"/>
      <c r="EY194" s="809"/>
      <c r="EZ194" s="809"/>
      <c r="FA194" s="809"/>
      <c r="FB194" s="809"/>
      <c r="FC194" s="809"/>
      <c r="FD194" s="809"/>
      <c r="FE194" s="809"/>
      <c r="FF194" s="809"/>
      <c r="FG194" s="809"/>
      <c r="FH194" s="809"/>
      <c r="FI194" s="809"/>
      <c r="FJ194" s="809"/>
      <c r="FK194" s="809"/>
      <c r="FL194" s="809"/>
      <c r="FM194" s="809"/>
      <c r="FN194" s="809"/>
      <c r="FO194" s="809"/>
      <c r="FP194" s="809"/>
      <c r="FQ194" s="809"/>
      <c r="FR194" s="809"/>
      <c r="FS194" s="809"/>
      <c r="FT194" s="809"/>
      <c r="FU194" s="809"/>
      <c r="FV194" s="809"/>
      <c r="FW194" s="809"/>
      <c r="FX194" s="809"/>
      <c r="FY194" s="809"/>
      <c r="FZ194" s="809"/>
      <c r="GA194" s="809"/>
      <c r="GB194" s="809"/>
      <c r="GC194" s="809"/>
      <c r="GD194" s="809"/>
      <c r="GE194" s="809"/>
      <c r="GF194" s="809"/>
      <c r="GG194" s="809"/>
      <c r="GH194" s="809"/>
      <c r="GI194" s="809"/>
      <c r="GJ194" s="809"/>
      <c r="GK194" s="809"/>
      <c r="GL194" s="809"/>
      <c r="GM194" s="809"/>
      <c r="GN194" s="809"/>
      <c r="GO194" s="809"/>
      <c r="GP194" s="809"/>
      <c r="GQ194" s="809"/>
      <c r="GR194" s="809"/>
      <c r="GS194" s="809"/>
      <c r="GT194" s="809"/>
      <c r="GU194" s="809"/>
      <c r="GV194" s="809"/>
      <c r="GW194" s="809"/>
      <c r="GX194" s="809"/>
      <c r="GY194" s="809"/>
      <c r="GZ194" s="809"/>
      <c r="HA194" s="809"/>
      <c r="HB194" s="809"/>
      <c r="HC194" s="809"/>
      <c r="HD194" s="809"/>
      <c r="HE194" s="809"/>
      <c r="HF194" s="809"/>
      <c r="HG194" s="809"/>
      <c r="HH194" s="809"/>
      <c r="HI194" s="809"/>
      <c r="HJ194" s="809"/>
      <c r="HK194" s="809"/>
      <c r="HL194" s="809"/>
      <c r="HM194" s="809"/>
      <c r="HN194" s="809"/>
      <c r="HO194" s="809"/>
      <c r="HP194" s="809"/>
      <c r="HQ194" s="809"/>
      <c r="HR194" s="809"/>
      <c r="HS194" s="809"/>
      <c r="HT194" s="809"/>
      <c r="HU194" s="809"/>
      <c r="HV194" s="809"/>
      <c r="HW194" s="809"/>
      <c r="HX194" s="809"/>
      <c r="HY194" s="809"/>
      <c r="HZ194" s="809"/>
      <c r="IA194" s="809"/>
      <c r="IB194" s="809"/>
      <c r="IC194" s="809"/>
      <c r="ID194" s="809"/>
      <c r="IE194" s="809"/>
      <c r="IF194" s="809"/>
      <c r="IG194" s="809"/>
      <c r="IH194" s="809"/>
      <c r="II194" s="809"/>
      <c r="IJ194" s="809"/>
      <c r="IK194" s="809"/>
      <c r="IL194" s="809"/>
      <c r="IM194" s="809"/>
      <c r="IN194" s="809"/>
    </row>
    <row r="195" spans="1:248" s="811" customFormat="1" ht="22.5">
      <c r="A195" s="795" t="s">
        <v>424</v>
      </c>
      <c r="B195" s="795"/>
      <c r="C195" s="795">
        <v>2012</v>
      </c>
      <c r="D195" s="813" t="s">
        <v>846</v>
      </c>
      <c r="E195" s="796" t="s">
        <v>576</v>
      </c>
      <c r="F195" s="810" t="s">
        <v>24</v>
      </c>
      <c r="G195" s="797" t="s">
        <v>11</v>
      </c>
      <c r="H195" s="810" t="s">
        <v>477</v>
      </c>
      <c r="I195" s="796" t="s">
        <v>81</v>
      </c>
      <c r="J195" s="796" t="s">
        <v>180</v>
      </c>
      <c r="K195" s="799" t="s">
        <v>1235</v>
      </c>
      <c r="L195" s="800">
        <v>2.5000000000000001E-2</v>
      </c>
      <c r="M195" s="856">
        <v>50</v>
      </c>
      <c r="N195" s="795"/>
      <c r="O195" s="801">
        <v>0.17</v>
      </c>
      <c r="P195" s="802"/>
      <c r="Q195" s="802">
        <v>67</v>
      </c>
      <c r="R195" s="802"/>
      <c r="S195" s="803">
        <f t="shared" si="5"/>
        <v>134</v>
      </c>
      <c r="T195" s="802"/>
      <c r="U195" s="805"/>
      <c r="V195" s="808"/>
      <c r="W195" s="808"/>
      <c r="X195" s="808"/>
      <c r="Y195" s="808"/>
      <c r="Z195" s="808"/>
      <c r="AA195" s="808"/>
      <c r="AB195" s="808"/>
      <c r="AC195" s="808"/>
      <c r="AD195" s="808"/>
      <c r="AE195" s="808"/>
      <c r="AF195" s="808"/>
      <c r="AG195" s="808"/>
      <c r="AH195" s="808"/>
      <c r="AI195" s="808"/>
      <c r="AJ195" s="808"/>
      <c r="AK195" s="808"/>
      <c r="AL195" s="808"/>
      <c r="AM195" s="808"/>
      <c r="AN195" s="808"/>
      <c r="AO195" s="808"/>
      <c r="AP195" s="808"/>
      <c r="AQ195" s="808"/>
      <c r="AR195" s="808"/>
      <c r="AS195" s="808"/>
      <c r="AT195" s="808"/>
      <c r="AU195" s="808"/>
      <c r="AV195" s="808"/>
      <c r="AW195" s="808"/>
      <c r="AX195" s="808"/>
      <c r="AY195" s="808"/>
      <c r="AZ195" s="808"/>
      <c r="BA195" s="808"/>
      <c r="BB195" s="808"/>
      <c r="BC195" s="808"/>
      <c r="BD195" s="808"/>
      <c r="BE195" s="808"/>
      <c r="BF195" s="808"/>
      <c r="BG195" s="808"/>
      <c r="BH195" s="808"/>
      <c r="BI195" s="808"/>
      <c r="BJ195" s="808"/>
      <c r="BK195" s="808"/>
      <c r="BL195" s="808"/>
      <c r="BM195" s="808"/>
      <c r="BN195" s="808"/>
      <c r="BO195" s="808"/>
      <c r="BP195" s="808"/>
      <c r="BQ195" s="808"/>
      <c r="BR195" s="808"/>
      <c r="BS195" s="808"/>
      <c r="BT195" s="808"/>
      <c r="BU195" s="808"/>
      <c r="BV195" s="808"/>
      <c r="BW195" s="808"/>
      <c r="BX195" s="808"/>
      <c r="BY195" s="808"/>
      <c r="BZ195" s="808"/>
      <c r="CA195" s="808"/>
      <c r="CB195" s="808"/>
      <c r="CC195" s="808"/>
      <c r="CD195" s="808"/>
      <c r="CE195" s="808"/>
      <c r="CF195" s="808"/>
      <c r="CG195" s="808"/>
      <c r="CH195" s="808"/>
      <c r="CI195" s="808"/>
      <c r="CJ195" s="808"/>
      <c r="CK195" s="808"/>
      <c r="CL195" s="808"/>
      <c r="CM195" s="808"/>
      <c r="CN195" s="808"/>
      <c r="CO195" s="808"/>
      <c r="CP195" s="808"/>
      <c r="CQ195" s="808"/>
      <c r="CR195" s="808"/>
      <c r="CS195" s="808"/>
      <c r="CT195" s="808"/>
      <c r="CU195" s="808"/>
      <c r="CV195" s="808"/>
      <c r="CW195" s="808"/>
      <c r="CX195" s="808"/>
      <c r="CY195" s="808"/>
      <c r="CZ195" s="808"/>
      <c r="DA195" s="808"/>
      <c r="DB195" s="808"/>
      <c r="DC195" s="808"/>
      <c r="DD195" s="808"/>
      <c r="DE195" s="808"/>
      <c r="DF195" s="808"/>
      <c r="DG195" s="808"/>
      <c r="DH195" s="808"/>
      <c r="DI195" s="808"/>
      <c r="DJ195" s="808"/>
      <c r="DK195" s="808"/>
      <c r="DL195" s="808"/>
      <c r="DM195" s="808"/>
      <c r="DN195" s="808"/>
      <c r="DO195" s="808"/>
      <c r="DP195" s="808"/>
      <c r="DQ195" s="808"/>
      <c r="DR195" s="808"/>
      <c r="DS195" s="808"/>
      <c r="DT195" s="808"/>
      <c r="DU195" s="808"/>
      <c r="DV195" s="808"/>
      <c r="DW195" s="808"/>
      <c r="DX195" s="808"/>
      <c r="DY195" s="808"/>
      <c r="DZ195" s="808"/>
      <c r="EA195" s="808"/>
      <c r="EB195" s="808"/>
      <c r="EC195" s="808"/>
      <c r="ED195" s="808"/>
      <c r="EE195" s="808"/>
      <c r="EF195" s="808"/>
      <c r="EG195" s="808"/>
      <c r="EH195" s="808"/>
      <c r="EI195" s="808"/>
      <c r="EJ195" s="808"/>
      <c r="EK195" s="808"/>
      <c r="EL195" s="808"/>
      <c r="EM195" s="808"/>
      <c r="EN195" s="808"/>
      <c r="EO195" s="808"/>
      <c r="EP195" s="808"/>
      <c r="EQ195" s="808"/>
      <c r="ER195" s="808"/>
      <c r="ES195" s="808"/>
      <c r="ET195" s="808"/>
      <c r="EU195" s="808"/>
      <c r="EV195" s="808"/>
      <c r="EW195" s="808"/>
      <c r="EX195" s="808"/>
      <c r="EY195" s="808"/>
      <c r="EZ195" s="808"/>
      <c r="FA195" s="808"/>
      <c r="FB195" s="808"/>
      <c r="FC195" s="808"/>
      <c r="FD195" s="808"/>
      <c r="FE195" s="808"/>
      <c r="FF195" s="808"/>
      <c r="FG195" s="808"/>
      <c r="FH195" s="808"/>
      <c r="FI195" s="808"/>
      <c r="FJ195" s="808"/>
      <c r="FK195" s="808"/>
      <c r="FL195" s="808"/>
      <c r="FM195" s="808"/>
      <c r="FN195" s="808"/>
      <c r="FO195" s="808"/>
      <c r="FP195" s="808"/>
      <c r="FQ195" s="808"/>
      <c r="FR195" s="808"/>
      <c r="FS195" s="808"/>
      <c r="FT195" s="808"/>
      <c r="FU195" s="808"/>
      <c r="FV195" s="808"/>
      <c r="FW195" s="808"/>
      <c r="FX195" s="808"/>
      <c r="FY195" s="808"/>
      <c r="FZ195" s="808"/>
      <c r="GA195" s="808"/>
      <c r="GB195" s="808"/>
      <c r="GC195" s="808"/>
      <c r="GD195" s="808"/>
      <c r="GE195" s="808"/>
      <c r="GF195" s="808"/>
      <c r="GG195" s="808"/>
      <c r="GH195" s="808"/>
      <c r="GI195" s="808"/>
      <c r="GJ195" s="808"/>
      <c r="GK195" s="808"/>
      <c r="GL195" s="808"/>
      <c r="GM195" s="808"/>
      <c r="GN195" s="808"/>
      <c r="GO195" s="808"/>
      <c r="GP195" s="808"/>
      <c r="GQ195" s="808"/>
      <c r="GR195" s="808"/>
      <c r="GS195" s="808"/>
      <c r="GT195" s="808"/>
      <c r="GU195" s="808"/>
      <c r="GV195" s="808"/>
      <c r="GW195" s="808"/>
      <c r="GX195" s="808"/>
      <c r="GY195" s="808"/>
      <c r="GZ195" s="808"/>
      <c r="HA195" s="808"/>
      <c r="HB195" s="808"/>
      <c r="HC195" s="808"/>
      <c r="HD195" s="808"/>
      <c r="HE195" s="808"/>
      <c r="HF195" s="808"/>
      <c r="HG195" s="808"/>
      <c r="HH195" s="808"/>
      <c r="HI195" s="808"/>
      <c r="HJ195" s="808"/>
      <c r="HK195" s="808"/>
      <c r="HL195" s="808"/>
      <c r="HM195" s="808"/>
      <c r="HN195" s="808"/>
      <c r="HO195" s="808"/>
      <c r="HP195" s="808"/>
      <c r="HQ195" s="808"/>
      <c r="HR195" s="808"/>
      <c r="HS195" s="808"/>
      <c r="HT195" s="808"/>
      <c r="HU195" s="808"/>
      <c r="HV195" s="808"/>
      <c r="HW195" s="808"/>
      <c r="HX195" s="808"/>
      <c r="HY195" s="808"/>
      <c r="HZ195" s="808"/>
      <c r="IA195" s="808"/>
      <c r="IB195" s="808"/>
      <c r="IC195" s="808"/>
      <c r="ID195" s="808"/>
      <c r="IE195" s="808"/>
      <c r="IF195" s="808"/>
      <c r="IG195" s="808"/>
      <c r="IH195" s="808"/>
      <c r="II195" s="808"/>
      <c r="IJ195" s="808"/>
      <c r="IK195" s="808"/>
      <c r="IL195" s="808"/>
      <c r="IM195" s="808"/>
      <c r="IN195" s="808"/>
    </row>
    <row r="196" spans="1:248">
      <c r="A196" s="648"/>
      <c r="B196" s="648"/>
      <c r="C196" s="648"/>
      <c r="D196" s="944"/>
      <c r="E196" s="938"/>
      <c r="F196" s="940"/>
      <c r="G196" s="939"/>
      <c r="H196" s="666"/>
      <c r="I196" s="945"/>
      <c r="J196" s="936"/>
      <c r="K196" s="936"/>
      <c r="L196" s="936"/>
      <c r="M196" s="942"/>
      <c r="N196" s="936"/>
      <c r="O196" s="937"/>
      <c r="P196" s="936"/>
      <c r="Q196" s="936"/>
      <c r="R196" s="936"/>
      <c r="S196" s="936"/>
      <c r="T196" s="936"/>
      <c r="U196" s="669"/>
      <c r="V196" s="669"/>
      <c r="W196" s="669"/>
      <c r="X196" s="669"/>
      <c r="Y196" s="669"/>
      <c r="Z196" s="669"/>
      <c r="AA196" s="669"/>
      <c r="AB196" s="669"/>
      <c r="AC196" s="669"/>
      <c r="AD196" s="669"/>
      <c r="AE196" s="669"/>
      <c r="AF196" s="669"/>
      <c r="AG196" s="669"/>
      <c r="AH196" s="669"/>
      <c r="AI196" s="669"/>
      <c r="AJ196" s="669"/>
      <c r="AK196" s="669"/>
      <c r="AL196" s="669"/>
      <c r="AM196" s="669"/>
      <c r="AN196" s="669"/>
      <c r="AO196" s="669"/>
      <c r="AP196" s="669"/>
      <c r="AQ196" s="669"/>
      <c r="AR196" s="669"/>
      <c r="AS196" s="669"/>
      <c r="AT196" s="669"/>
      <c r="AU196" s="669"/>
      <c r="AV196" s="669"/>
      <c r="AW196" s="669"/>
      <c r="AX196" s="669"/>
      <c r="AY196" s="669"/>
      <c r="AZ196" s="669"/>
      <c r="BA196" s="669"/>
      <c r="BB196" s="669"/>
      <c r="BC196" s="669"/>
      <c r="BD196" s="669"/>
      <c r="BE196" s="669"/>
      <c r="BF196" s="669"/>
      <c r="BG196" s="669"/>
      <c r="BH196" s="669"/>
      <c r="BI196" s="669"/>
      <c r="BJ196" s="669"/>
      <c r="BK196" s="669"/>
      <c r="BL196" s="669"/>
      <c r="BM196" s="669"/>
      <c r="BN196" s="669"/>
      <c r="BO196" s="669"/>
      <c r="BP196" s="669"/>
      <c r="BQ196" s="669"/>
      <c r="BR196" s="669"/>
      <c r="BS196" s="669"/>
      <c r="BT196" s="669"/>
      <c r="BU196" s="669"/>
      <c r="BV196" s="669"/>
      <c r="BW196" s="669"/>
      <c r="BX196" s="669"/>
      <c r="BY196" s="669"/>
      <c r="BZ196" s="669"/>
      <c r="CA196" s="669"/>
      <c r="CB196" s="669"/>
      <c r="CC196" s="669"/>
      <c r="CD196" s="669"/>
      <c r="CE196" s="669"/>
      <c r="CF196" s="669"/>
      <c r="CG196" s="669"/>
      <c r="CH196" s="669"/>
      <c r="CI196" s="669"/>
      <c r="CJ196" s="669"/>
      <c r="CK196" s="669"/>
      <c r="CL196" s="669"/>
      <c r="CM196" s="669"/>
      <c r="CN196" s="669"/>
      <c r="CO196" s="669"/>
      <c r="CP196" s="669"/>
      <c r="CQ196" s="669"/>
      <c r="CR196" s="669"/>
      <c r="CS196" s="669"/>
      <c r="CT196" s="669"/>
      <c r="CU196" s="669"/>
      <c r="CV196" s="669"/>
      <c r="CW196" s="669"/>
      <c r="CX196" s="669"/>
      <c r="CY196" s="669"/>
      <c r="CZ196" s="669"/>
      <c r="DA196" s="669"/>
      <c r="DB196" s="669"/>
      <c r="DC196" s="669"/>
      <c r="DD196" s="669"/>
      <c r="DE196" s="669"/>
      <c r="DF196" s="669"/>
      <c r="DG196" s="669"/>
      <c r="DH196" s="669"/>
      <c r="DI196" s="669"/>
      <c r="DJ196" s="669"/>
      <c r="DK196" s="669"/>
      <c r="DL196" s="669"/>
      <c r="DM196" s="669"/>
      <c r="DN196" s="669"/>
      <c r="DO196" s="669"/>
      <c r="DP196" s="669"/>
      <c r="DQ196" s="669"/>
      <c r="DR196" s="669"/>
      <c r="DS196" s="669"/>
      <c r="DT196" s="669"/>
      <c r="DU196" s="669"/>
      <c r="DV196" s="669"/>
      <c r="DW196" s="669"/>
      <c r="DX196" s="669"/>
      <c r="DY196" s="669"/>
      <c r="DZ196" s="669"/>
      <c r="EA196" s="669"/>
      <c r="EB196" s="669"/>
      <c r="EC196" s="669"/>
      <c r="ED196" s="669"/>
      <c r="EE196" s="669"/>
      <c r="EF196" s="669"/>
      <c r="EG196" s="669"/>
      <c r="EH196" s="669"/>
      <c r="EI196" s="669"/>
      <c r="EJ196" s="669"/>
      <c r="EK196" s="669"/>
      <c r="EL196" s="669"/>
      <c r="EM196" s="669"/>
      <c r="EN196" s="669"/>
      <c r="EO196" s="669"/>
      <c r="EP196" s="669"/>
      <c r="EQ196" s="669"/>
      <c r="ER196" s="669"/>
      <c r="ES196" s="669"/>
      <c r="ET196" s="669"/>
      <c r="EU196" s="669"/>
      <c r="EV196" s="669"/>
      <c r="EW196" s="669"/>
      <c r="EX196" s="669"/>
      <c r="EY196" s="669"/>
      <c r="EZ196" s="669"/>
      <c r="FA196" s="669"/>
      <c r="FB196" s="669"/>
      <c r="FC196" s="669"/>
      <c r="FD196" s="669"/>
      <c r="FE196" s="669"/>
      <c r="FF196" s="669"/>
      <c r="FG196" s="669"/>
      <c r="FH196" s="669"/>
      <c r="FI196" s="669"/>
      <c r="FJ196" s="669"/>
      <c r="FK196" s="669"/>
      <c r="FL196" s="669"/>
      <c r="FM196" s="669"/>
      <c r="FN196" s="669"/>
      <c r="FO196" s="669"/>
      <c r="FP196" s="669"/>
      <c r="FQ196" s="669"/>
      <c r="FR196" s="669"/>
      <c r="FS196" s="669"/>
      <c r="FT196" s="669"/>
      <c r="FU196" s="669"/>
      <c r="FV196" s="669"/>
      <c r="FW196" s="669"/>
      <c r="FX196" s="669"/>
      <c r="FY196" s="669"/>
      <c r="FZ196" s="669"/>
      <c r="GA196" s="669"/>
      <c r="GB196" s="669"/>
      <c r="GC196" s="669"/>
      <c r="GD196" s="669"/>
      <c r="GE196" s="669"/>
      <c r="GF196" s="669"/>
      <c r="GG196" s="669"/>
      <c r="GH196" s="669"/>
      <c r="GI196" s="669"/>
      <c r="GJ196" s="669"/>
      <c r="GK196" s="669"/>
      <c r="GL196" s="669"/>
      <c r="GM196" s="669"/>
      <c r="GN196" s="669"/>
      <c r="GO196" s="669"/>
      <c r="GP196" s="669"/>
      <c r="GQ196" s="669"/>
      <c r="GR196" s="669"/>
      <c r="GS196" s="669"/>
      <c r="GT196" s="669"/>
      <c r="GU196" s="669"/>
      <c r="GV196" s="669"/>
      <c r="GW196" s="669"/>
      <c r="GX196" s="669"/>
      <c r="GY196" s="669"/>
      <c r="GZ196" s="669"/>
      <c r="HA196" s="669"/>
      <c r="HB196" s="669"/>
      <c r="HC196" s="669"/>
      <c r="HD196" s="669"/>
      <c r="HE196" s="669"/>
      <c r="HF196" s="669"/>
      <c r="HG196" s="669"/>
      <c r="HH196" s="669"/>
      <c r="HI196" s="669"/>
      <c r="HJ196" s="669"/>
      <c r="HK196" s="669"/>
      <c r="HL196" s="669"/>
      <c r="HM196" s="669"/>
      <c r="HN196" s="669"/>
      <c r="HO196" s="669"/>
      <c r="HP196" s="669"/>
      <c r="HQ196" s="669"/>
      <c r="HR196" s="669"/>
      <c r="HS196" s="669"/>
      <c r="HT196" s="669"/>
      <c r="HU196" s="669"/>
      <c r="HV196" s="669"/>
      <c r="HW196" s="669"/>
      <c r="HX196" s="669"/>
      <c r="HY196" s="669"/>
      <c r="HZ196" s="669"/>
      <c r="IA196" s="669"/>
      <c r="IB196" s="669"/>
      <c r="IC196" s="669"/>
      <c r="ID196" s="669"/>
      <c r="IE196" s="669"/>
      <c r="IF196" s="669"/>
      <c r="IG196" s="669"/>
      <c r="IH196" s="669"/>
      <c r="II196" s="669"/>
      <c r="IJ196" s="669"/>
      <c r="IK196" s="669"/>
      <c r="IL196" s="669"/>
      <c r="IM196" s="669"/>
    </row>
    <row r="197" spans="1:248">
      <c r="A197" s="648"/>
      <c r="B197" s="648"/>
      <c r="C197" s="648"/>
      <c r="D197" s="944"/>
      <c r="E197" s="938"/>
      <c r="F197" s="940"/>
      <c r="G197" s="939"/>
      <c r="H197" s="666"/>
      <c r="I197" s="936"/>
      <c r="J197" s="936"/>
      <c r="K197" s="936"/>
      <c r="L197" s="936"/>
      <c r="M197" s="943"/>
      <c r="N197" s="936"/>
      <c r="O197" s="937"/>
      <c r="P197" s="936"/>
      <c r="Q197" s="936"/>
      <c r="R197" s="936"/>
      <c r="S197" s="936"/>
      <c r="T197" s="936"/>
      <c r="U197" s="669"/>
      <c r="V197" s="669"/>
      <c r="W197" s="669"/>
      <c r="X197" s="669"/>
      <c r="Y197" s="669"/>
      <c r="Z197" s="669"/>
      <c r="AA197" s="669"/>
      <c r="AB197" s="669"/>
      <c r="AC197" s="669"/>
      <c r="AD197" s="669"/>
      <c r="AE197" s="669"/>
      <c r="AF197" s="669"/>
      <c r="AG197" s="669"/>
      <c r="AH197" s="669"/>
      <c r="AI197" s="669"/>
      <c r="AJ197" s="669"/>
      <c r="AK197" s="669"/>
      <c r="AL197" s="669"/>
      <c r="AM197" s="669"/>
      <c r="AN197" s="669"/>
      <c r="AO197" s="669"/>
      <c r="AP197" s="669"/>
      <c r="AQ197" s="669"/>
      <c r="AR197" s="669"/>
      <c r="AS197" s="669"/>
      <c r="AT197" s="669"/>
      <c r="AU197" s="669"/>
      <c r="AV197" s="669"/>
      <c r="AW197" s="669"/>
      <c r="AX197" s="669"/>
      <c r="AY197" s="669"/>
      <c r="AZ197" s="669"/>
      <c r="BA197" s="669"/>
      <c r="BB197" s="669"/>
      <c r="BC197" s="669"/>
      <c r="BD197" s="669"/>
      <c r="BE197" s="669"/>
      <c r="BF197" s="669"/>
      <c r="BG197" s="669"/>
      <c r="BH197" s="669"/>
      <c r="BI197" s="669"/>
      <c r="BJ197" s="669"/>
      <c r="BK197" s="669"/>
      <c r="BL197" s="669"/>
      <c r="BM197" s="669"/>
      <c r="BN197" s="669"/>
      <c r="BO197" s="669"/>
      <c r="BP197" s="669"/>
      <c r="BQ197" s="669"/>
      <c r="BR197" s="669"/>
      <c r="BS197" s="669"/>
      <c r="BT197" s="669"/>
      <c r="BU197" s="669"/>
      <c r="BV197" s="669"/>
      <c r="BW197" s="669"/>
      <c r="BX197" s="669"/>
      <c r="BY197" s="669"/>
      <c r="BZ197" s="669"/>
      <c r="CA197" s="669"/>
      <c r="CB197" s="669"/>
      <c r="CC197" s="669"/>
      <c r="CD197" s="669"/>
      <c r="CE197" s="669"/>
      <c r="CF197" s="669"/>
      <c r="CG197" s="669"/>
      <c r="CH197" s="669"/>
      <c r="CI197" s="669"/>
      <c r="CJ197" s="669"/>
      <c r="CK197" s="669"/>
      <c r="CL197" s="669"/>
      <c r="CM197" s="669"/>
      <c r="CN197" s="669"/>
      <c r="CO197" s="669"/>
      <c r="CP197" s="669"/>
      <c r="CQ197" s="669"/>
      <c r="CR197" s="669"/>
      <c r="CS197" s="669"/>
      <c r="CT197" s="669"/>
      <c r="CU197" s="669"/>
      <c r="CV197" s="669"/>
      <c r="CW197" s="669"/>
      <c r="CX197" s="669"/>
      <c r="CY197" s="669"/>
      <c r="CZ197" s="669"/>
      <c r="DA197" s="669"/>
      <c r="DB197" s="669"/>
      <c r="DC197" s="669"/>
      <c r="DD197" s="669"/>
      <c r="DE197" s="669"/>
      <c r="DF197" s="669"/>
      <c r="DG197" s="669"/>
      <c r="DH197" s="669"/>
      <c r="DI197" s="669"/>
      <c r="DJ197" s="669"/>
      <c r="DK197" s="669"/>
      <c r="DL197" s="669"/>
      <c r="DM197" s="669"/>
      <c r="DN197" s="669"/>
      <c r="DO197" s="669"/>
      <c r="DP197" s="669"/>
      <c r="DQ197" s="669"/>
      <c r="DR197" s="669"/>
      <c r="DS197" s="669"/>
      <c r="DT197" s="669"/>
      <c r="DU197" s="669"/>
      <c r="DV197" s="669"/>
      <c r="DW197" s="669"/>
      <c r="DX197" s="669"/>
      <c r="DY197" s="669"/>
      <c r="DZ197" s="669"/>
      <c r="EA197" s="669"/>
      <c r="EB197" s="669"/>
      <c r="EC197" s="669"/>
      <c r="ED197" s="669"/>
      <c r="EE197" s="669"/>
      <c r="EF197" s="669"/>
      <c r="EG197" s="669"/>
      <c r="EH197" s="669"/>
      <c r="EI197" s="669"/>
      <c r="EJ197" s="669"/>
      <c r="EK197" s="669"/>
      <c r="EL197" s="669"/>
      <c r="EM197" s="669"/>
      <c r="EN197" s="669"/>
      <c r="EO197" s="669"/>
      <c r="EP197" s="669"/>
      <c r="EQ197" s="669"/>
      <c r="ER197" s="669"/>
      <c r="ES197" s="669"/>
      <c r="ET197" s="669"/>
      <c r="EU197" s="669"/>
      <c r="EV197" s="669"/>
      <c r="EW197" s="669"/>
      <c r="EX197" s="669"/>
      <c r="EY197" s="669"/>
      <c r="EZ197" s="669"/>
      <c r="FA197" s="669"/>
      <c r="FB197" s="669"/>
      <c r="FC197" s="669"/>
      <c r="FD197" s="669"/>
      <c r="FE197" s="669"/>
      <c r="FF197" s="669"/>
      <c r="FG197" s="669"/>
      <c r="FH197" s="669"/>
      <c r="FI197" s="669"/>
      <c r="FJ197" s="669"/>
      <c r="FK197" s="669"/>
      <c r="FL197" s="669"/>
      <c r="FM197" s="669"/>
      <c r="FN197" s="669"/>
      <c r="FO197" s="669"/>
      <c r="FP197" s="669"/>
      <c r="FQ197" s="669"/>
      <c r="FR197" s="669"/>
      <c r="FS197" s="669"/>
      <c r="FT197" s="669"/>
      <c r="FU197" s="669"/>
      <c r="FV197" s="669"/>
      <c r="FW197" s="669"/>
      <c r="FX197" s="669"/>
      <c r="FY197" s="669"/>
      <c r="FZ197" s="669"/>
      <c r="GA197" s="669"/>
      <c r="GB197" s="669"/>
      <c r="GC197" s="669"/>
      <c r="GD197" s="669"/>
      <c r="GE197" s="669"/>
      <c r="GF197" s="669"/>
      <c r="GG197" s="669"/>
      <c r="GH197" s="669"/>
      <c r="GI197" s="669"/>
      <c r="GJ197" s="669"/>
      <c r="GK197" s="669"/>
      <c r="GL197" s="669"/>
      <c r="GM197" s="669"/>
      <c r="GN197" s="669"/>
      <c r="GO197" s="669"/>
      <c r="GP197" s="669"/>
      <c r="GQ197" s="669"/>
      <c r="GR197" s="669"/>
      <c r="GS197" s="669"/>
      <c r="GT197" s="669"/>
      <c r="GU197" s="669"/>
      <c r="GV197" s="669"/>
      <c r="GW197" s="669"/>
      <c r="GX197" s="669"/>
      <c r="GY197" s="669"/>
      <c r="GZ197" s="669"/>
      <c r="HA197" s="669"/>
      <c r="HB197" s="669"/>
      <c r="HC197" s="669"/>
      <c r="HD197" s="669"/>
      <c r="HE197" s="669"/>
      <c r="HF197" s="669"/>
      <c r="HG197" s="669"/>
      <c r="HH197" s="669"/>
      <c r="HI197" s="669"/>
      <c r="HJ197" s="669"/>
      <c r="HK197" s="669"/>
      <c r="HL197" s="669"/>
      <c r="HM197" s="669"/>
      <c r="HN197" s="669"/>
      <c r="HO197" s="669"/>
      <c r="HP197" s="669"/>
      <c r="HQ197" s="669"/>
      <c r="HR197" s="669"/>
      <c r="HS197" s="669"/>
      <c r="HT197" s="669"/>
      <c r="HU197" s="669"/>
      <c r="HV197" s="669"/>
      <c r="HW197" s="669"/>
      <c r="HX197" s="669"/>
      <c r="HY197" s="669"/>
      <c r="HZ197" s="669"/>
      <c r="IA197" s="669"/>
      <c r="IB197" s="669"/>
      <c r="IC197" s="669"/>
      <c r="ID197" s="669"/>
      <c r="IE197" s="669"/>
      <c r="IF197" s="669"/>
      <c r="IG197" s="669"/>
      <c r="IH197" s="669"/>
      <c r="II197" s="669"/>
      <c r="IJ197" s="669"/>
      <c r="IK197" s="669"/>
      <c r="IL197" s="669"/>
      <c r="IM197" s="669"/>
    </row>
    <row r="198" spans="1:248">
      <c r="A198" s="648"/>
      <c r="B198" s="648"/>
      <c r="C198" s="648"/>
      <c r="D198" s="663"/>
      <c r="E198" s="670"/>
      <c r="F198" s="664"/>
      <c r="G198" s="665"/>
      <c r="H198" s="666"/>
      <c r="I198" s="549"/>
      <c r="J198" s="667"/>
      <c r="K198" s="579"/>
      <c r="L198" s="549"/>
      <c r="M198" s="95"/>
      <c r="N198" s="549"/>
      <c r="O198" s="668"/>
      <c r="P198" s="549"/>
      <c r="Q198" s="549"/>
      <c r="R198" s="549"/>
      <c r="S198" s="549"/>
      <c r="T198" s="549"/>
      <c r="U198" s="669"/>
      <c r="V198" s="669"/>
      <c r="W198" s="669"/>
      <c r="X198" s="669"/>
      <c r="Y198" s="669"/>
      <c r="Z198" s="669"/>
      <c r="AA198" s="669"/>
      <c r="AB198" s="669"/>
      <c r="AC198" s="669"/>
      <c r="AD198" s="669"/>
      <c r="AE198" s="669"/>
      <c r="AF198" s="669"/>
      <c r="AG198" s="669"/>
      <c r="AH198" s="669"/>
      <c r="AI198" s="669"/>
      <c r="AJ198" s="669"/>
      <c r="AK198" s="669"/>
      <c r="AL198" s="669"/>
      <c r="AM198" s="669"/>
      <c r="AN198" s="669"/>
      <c r="AO198" s="669"/>
      <c r="AP198" s="669"/>
      <c r="AQ198" s="669"/>
      <c r="AR198" s="669"/>
      <c r="AS198" s="669"/>
      <c r="AT198" s="669"/>
      <c r="AU198" s="669"/>
      <c r="AV198" s="669"/>
      <c r="AW198" s="669"/>
      <c r="AX198" s="669"/>
      <c r="AY198" s="669"/>
      <c r="AZ198" s="669"/>
      <c r="BA198" s="669"/>
      <c r="BB198" s="669"/>
      <c r="BC198" s="669"/>
      <c r="BD198" s="669"/>
      <c r="BE198" s="669"/>
      <c r="BF198" s="669"/>
      <c r="BG198" s="669"/>
      <c r="BH198" s="669"/>
      <c r="BI198" s="669"/>
      <c r="BJ198" s="669"/>
      <c r="BK198" s="669"/>
      <c r="BL198" s="669"/>
      <c r="BM198" s="669"/>
      <c r="BN198" s="669"/>
      <c r="BO198" s="669"/>
      <c r="BP198" s="669"/>
      <c r="BQ198" s="669"/>
      <c r="BR198" s="669"/>
      <c r="BS198" s="669"/>
      <c r="BT198" s="669"/>
      <c r="BU198" s="669"/>
      <c r="BV198" s="669"/>
      <c r="BW198" s="669"/>
      <c r="BX198" s="669"/>
      <c r="BY198" s="669"/>
      <c r="BZ198" s="669"/>
      <c r="CA198" s="669"/>
      <c r="CB198" s="669"/>
      <c r="CC198" s="669"/>
      <c r="CD198" s="669"/>
      <c r="CE198" s="669"/>
      <c r="CF198" s="669"/>
      <c r="CG198" s="669"/>
      <c r="CH198" s="669"/>
      <c r="CI198" s="669"/>
      <c r="CJ198" s="669"/>
      <c r="CK198" s="669"/>
      <c r="CL198" s="669"/>
      <c r="CM198" s="669"/>
      <c r="CN198" s="669"/>
      <c r="CO198" s="669"/>
      <c r="CP198" s="669"/>
      <c r="CQ198" s="669"/>
      <c r="CR198" s="669"/>
      <c r="CS198" s="669"/>
      <c r="CT198" s="669"/>
      <c r="CU198" s="669"/>
      <c r="CV198" s="669"/>
      <c r="CW198" s="669"/>
      <c r="CX198" s="669"/>
      <c r="CY198" s="669"/>
      <c r="CZ198" s="669"/>
      <c r="DA198" s="669"/>
      <c r="DB198" s="669"/>
      <c r="DC198" s="669"/>
      <c r="DD198" s="669"/>
      <c r="DE198" s="669"/>
      <c r="DF198" s="669"/>
      <c r="DG198" s="669"/>
      <c r="DH198" s="669"/>
      <c r="DI198" s="669"/>
      <c r="DJ198" s="669"/>
      <c r="DK198" s="669"/>
      <c r="DL198" s="669"/>
      <c r="DM198" s="669"/>
      <c r="DN198" s="669"/>
      <c r="DO198" s="669"/>
      <c r="DP198" s="669"/>
      <c r="DQ198" s="669"/>
      <c r="DR198" s="669"/>
      <c r="DS198" s="669"/>
      <c r="DT198" s="669"/>
      <c r="DU198" s="669"/>
      <c r="DV198" s="669"/>
      <c r="DW198" s="669"/>
      <c r="DX198" s="669"/>
      <c r="DY198" s="669"/>
      <c r="DZ198" s="669"/>
      <c r="EA198" s="669"/>
      <c r="EB198" s="669"/>
      <c r="EC198" s="669"/>
      <c r="ED198" s="669"/>
      <c r="EE198" s="669"/>
      <c r="EF198" s="669"/>
      <c r="EG198" s="669"/>
      <c r="EH198" s="669"/>
      <c r="EI198" s="669"/>
      <c r="EJ198" s="669"/>
      <c r="EK198" s="669"/>
      <c r="EL198" s="669"/>
      <c r="EM198" s="669"/>
      <c r="EN198" s="669"/>
      <c r="EO198" s="669"/>
      <c r="EP198" s="669"/>
      <c r="EQ198" s="669"/>
      <c r="ER198" s="669"/>
      <c r="ES198" s="669"/>
      <c r="ET198" s="669"/>
      <c r="EU198" s="669"/>
      <c r="EV198" s="669"/>
      <c r="EW198" s="669"/>
      <c r="EX198" s="669"/>
      <c r="EY198" s="669"/>
      <c r="EZ198" s="669"/>
      <c r="FA198" s="669"/>
      <c r="FB198" s="669"/>
      <c r="FC198" s="669"/>
      <c r="FD198" s="669"/>
      <c r="FE198" s="669"/>
      <c r="FF198" s="669"/>
      <c r="FG198" s="669"/>
      <c r="FH198" s="669"/>
      <c r="FI198" s="669"/>
      <c r="FJ198" s="669"/>
      <c r="FK198" s="669"/>
      <c r="FL198" s="669"/>
      <c r="FM198" s="669"/>
      <c r="FN198" s="669"/>
      <c r="FO198" s="669"/>
      <c r="FP198" s="669"/>
      <c r="FQ198" s="669"/>
      <c r="FR198" s="669"/>
      <c r="FS198" s="669"/>
      <c r="FT198" s="669"/>
      <c r="FU198" s="669"/>
      <c r="FV198" s="669"/>
      <c r="FW198" s="669"/>
      <c r="FX198" s="669"/>
      <c r="FY198" s="669"/>
      <c r="FZ198" s="669"/>
      <c r="GA198" s="669"/>
      <c r="GB198" s="669"/>
      <c r="GC198" s="669"/>
      <c r="GD198" s="669"/>
      <c r="GE198" s="669"/>
      <c r="GF198" s="669"/>
      <c r="GG198" s="669"/>
      <c r="GH198" s="669"/>
      <c r="GI198" s="669"/>
      <c r="GJ198" s="669"/>
      <c r="GK198" s="669"/>
      <c r="GL198" s="669"/>
      <c r="GM198" s="669"/>
      <c r="GN198" s="669"/>
      <c r="GO198" s="669"/>
      <c r="GP198" s="669"/>
      <c r="GQ198" s="669"/>
      <c r="GR198" s="669"/>
      <c r="GS198" s="669"/>
      <c r="GT198" s="669"/>
      <c r="GU198" s="669"/>
      <c r="GV198" s="669"/>
      <c r="GW198" s="669"/>
      <c r="GX198" s="669"/>
      <c r="GY198" s="669"/>
      <c r="GZ198" s="669"/>
      <c r="HA198" s="669"/>
      <c r="HB198" s="669"/>
      <c r="HC198" s="669"/>
      <c r="HD198" s="669"/>
      <c r="HE198" s="669"/>
      <c r="HF198" s="669"/>
      <c r="HG198" s="669"/>
      <c r="HH198" s="669"/>
      <c r="HI198" s="669"/>
      <c r="HJ198" s="669"/>
      <c r="HK198" s="669"/>
      <c r="HL198" s="669"/>
      <c r="HM198" s="669"/>
      <c r="HN198" s="669"/>
      <c r="HO198" s="669"/>
      <c r="HP198" s="669"/>
      <c r="HQ198" s="669"/>
      <c r="HR198" s="669"/>
      <c r="HS198" s="669"/>
      <c r="HT198" s="669"/>
      <c r="HU198" s="669"/>
      <c r="HV198" s="669"/>
      <c r="HW198" s="669"/>
      <c r="HX198" s="669"/>
      <c r="HY198" s="669"/>
      <c r="HZ198" s="669"/>
      <c r="IA198" s="669"/>
      <c r="IB198" s="669"/>
      <c r="IC198" s="669"/>
      <c r="ID198" s="669"/>
      <c r="IE198" s="669"/>
      <c r="IF198" s="669"/>
      <c r="IG198" s="669"/>
      <c r="IH198" s="669"/>
      <c r="II198" s="669"/>
      <c r="IJ198" s="669"/>
      <c r="IK198" s="669"/>
      <c r="IL198" s="669"/>
      <c r="IM198" s="669"/>
    </row>
    <row r="199" spans="1:248">
      <c r="A199" s="648"/>
      <c r="B199" s="648"/>
      <c r="C199" s="648"/>
      <c r="D199" s="944"/>
      <c r="E199" s="938"/>
      <c r="F199" s="940"/>
      <c r="G199" s="939"/>
      <c r="H199" s="666"/>
      <c r="I199" s="936"/>
      <c r="J199" s="936"/>
      <c r="K199" s="936"/>
      <c r="L199" s="936"/>
      <c r="M199" s="942"/>
      <c r="N199" s="936"/>
      <c r="O199" s="937"/>
      <c r="P199" s="936"/>
      <c r="Q199" s="936"/>
      <c r="R199" s="936"/>
      <c r="S199" s="936"/>
      <c r="T199" s="936"/>
      <c r="U199" s="669"/>
      <c r="V199" s="669"/>
      <c r="W199" s="669"/>
      <c r="X199" s="669"/>
      <c r="Y199" s="669"/>
      <c r="Z199" s="669"/>
      <c r="AA199" s="669"/>
      <c r="AB199" s="669"/>
      <c r="AC199" s="669"/>
      <c r="AD199" s="669"/>
      <c r="AE199" s="669"/>
      <c r="AF199" s="669"/>
      <c r="AG199" s="669"/>
      <c r="AH199" s="669"/>
      <c r="AI199" s="669"/>
      <c r="AJ199" s="669"/>
      <c r="AK199" s="669"/>
      <c r="AL199" s="669"/>
      <c r="AM199" s="669"/>
      <c r="AN199" s="669"/>
      <c r="AO199" s="669"/>
      <c r="AP199" s="669"/>
      <c r="AQ199" s="669"/>
      <c r="AR199" s="669"/>
      <c r="AS199" s="669"/>
      <c r="AT199" s="669"/>
      <c r="AU199" s="669"/>
      <c r="AV199" s="669"/>
      <c r="AW199" s="669"/>
      <c r="AX199" s="669"/>
      <c r="AY199" s="669"/>
      <c r="AZ199" s="669"/>
      <c r="BA199" s="669"/>
      <c r="BB199" s="669"/>
      <c r="BC199" s="669"/>
      <c r="BD199" s="669"/>
      <c r="BE199" s="669"/>
      <c r="BF199" s="669"/>
      <c r="BG199" s="669"/>
      <c r="BH199" s="669"/>
      <c r="BI199" s="669"/>
      <c r="BJ199" s="669"/>
      <c r="BK199" s="669"/>
      <c r="BL199" s="669"/>
      <c r="BM199" s="669"/>
      <c r="BN199" s="669"/>
      <c r="BO199" s="669"/>
      <c r="BP199" s="669"/>
      <c r="BQ199" s="669"/>
      <c r="BR199" s="669"/>
      <c r="BS199" s="669"/>
      <c r="BT199" s="669"/>
      <c r="BU199" s="669"/>
      <c r="BV199" s="669"/>
      <c r="BW199" s="669"/>
      <c r="BX199" s="669"/>
      <c r="BY199" s="669"/>
      <c r="BZ199" s="669"/>
      <c r="CA199" s="669"/>
      <c r="CB199" s="669"/>
      <c r="CC199" s="669"/>
      <c r="CD199" s="669"/>
      <c r="CE199" s="669"/>
      <c r="CF199" s="669"/>
      <c r="CG199" s="669"/>
      <c r="CH199" s="669"/>
      <c r="CI199" s="669"/>
      <c r="CJ199" s="669"/>
      <c r="CK199" s="669"/>
      <c r="CL199" s="669"/>
      <c r="CM199" s="669"/>
      <c r="CN199" s="669"/>
      <c r="CO199" s="669"/>
      <c r="CP199" s="669"/>
      <c r="CQ199" s="669"/>
      <c r="CR199" s="669"/>
      <c r="CS199" s="669"/>
      <c r="CT199" s="669"/>
      <c r="CU199" s="669"/>
      <c r="CV199" s="669"/>
      <c r="CW199" s="669"/>
      <c r="CX199" s="669"/>
      <c r="CY199" s="669"/>
      <c r="CZ199" s="669"/>
      <c r="DA199" s="669"/>
      <c r="DB199" s="669"/>
      <c r="DC199" s="669"/>
      <c r="DD199" s="669"/>
      <c r="DE199" s="669"/>
      <c r="DF199" s="669"/>
      <c r="DG199" s="669"/>
      <c r="DH199" s="669"/>
      <c r="DI199" s="669"/>
      <c r="DJ199" s="669"/>
      <c r="DK199" s="669"/>
      <c r="DL199" s="669"/>
      <c r="DM199" s="669"/>
      <c r="DN199" s="669"/>
      <c r="DO199" s="669"/>
      <c r="DP199" s="669"/>
      <c r="DQ199" s="669"/>
      <c r="DR199" s="669"/>
      <c r="DS199" s="669"/>
      <c r="DT199" s="669"/>
      <c r="DU199" s="669"/>
      <c r="DV199" s="669"/>
      <c r="DW199" s="669"/>
      <c r="DX199" s="669"/>
      <c r="DY199" s="669"/>
      <c r="DZ199" s="669"/>
      <c r="EA199" s="669"/>
      <c r="EB199" s="669"/>
      <c r="EC199" s="669"/>
      <c r="ED199" s="669"/>
      <c r="EE199" s="669"/>
      <c r="EF199" s="669"/>
      <c r="EG199" s="669"/>
      <c r="EH199" s="669"/>
      <c r="EI199" s="669"/>
      <c r="EJ199" s="669"/>
      <c r="EK199" s="669"/>
      <c r="EL199" s="669"/>
      <c r="EM199" s="669"/>
      <c r="EN199" s="669"/>
      <c r="EO199" s="669"/>
      <c r="EP199" s="669"/>
      <c r="EQ199" s="669"/>
      <c r="ER199" s="669"/>
      <c r="ES199" s="669"/>
      <c r="ET199" s="669"/>
      <c r="EU199" s="669"/>
      <c r="EV199" s="669"/>
      <c r="EW199" s="669"/>
      <c r="EX199" s="669"/>
      <c r="EY199" s="669"/>
      <c r="EZ199" s="669"/>
      <c r="FA199" s="669"/>
      <c r="FB199" s="669"/>
      <c r="FC199" s="669"/>
      <c r="FD199" s="669"/>
      <c r="FE199" s="669"/>
      <c r="FF199" s="669"/>
      <c r="FG199" s="669"/>
      <c r="FH199" s="669"/>
      <c r="FI199" s="669"/>
      <c r="FJ199" s="669"/>
      <c r="FK199" s="669"/>
      <c r="FL199" s="669"/>
      <c r="FM199" s="669"/>
      <c r="FN199" s="669"/>
      <c r="FO199" s="669"/>
      <c r="FP199" s="669"/>
      <c r="FQ199" s="669"/>
      <c r="FR199" s="669"/>
      <c r="FS199" s="669"/>
      <c r="FT199" s="669"/>
      <c r="FU199" s="669"/>
      <c r="FV199" s="669"/>
      <c r="FW199" s="669"/>
      <c r="FX199" s="669"/>
      <c r="FY199" s="669"/>
      <c r="FZ199" s="669"/>
      <c r="GA199" s="669"/>
      <c r="GB199" s="669"/>
      <c r="GC199" s="669"/>
      <c r="GD199" s="669"/>
      <c r="GE199" s="669"/>
      <c r="GF199" s="669"/>
      <c r="GG199" s="669"/>
      <c r="GH199" s="669"/>
      <c r="GI199" s="669"/>
      <c r="GJ199" s="669"/>
      <c r="GK199" s="669"/>
      <c r="GL199" s="669"/>
      <c r="GM199" s="669"/>
      <c r="GN199" s="669"/>
      <c r="GO199" s="669"/>
      <c r="GP199" s="669"/>
      <c r="GQ199" s="669"/>
      <c r="GR199" s="669"/>
      <c r="GS199" s="669"/>
      <c r="GT199" s="669"/>
      <c r="GU199" s="669"/>
      <c r="GV199" s="669"/>
      <c r="GW199" s="669"/>
      <c r="GX199" s="669"/>
      <c r="GY199" s="669"/>
      <c r="GZ199" s="669"/>
      <c r="HA199" s="669"/>
      <c r="HB199" s="669"/>
      <c r="HC199" s="669"/>
      <c r="HD199" s="669"/>
      <c r="HE199" s="669"/>
      <c r="HF199" s="669"/>
      <c r="HG199" s="669"/>
      <c r="HH199" s="669"/>
      <c r="HI199" s="669"/>
      <c r="HJ199" s="669"/>
      <c r="HK199" s="669"/>
      <c r="HL199" s="669"/>
      <c r="HM199" s="669"/>
      <c r="HN199" s="669"/>
      <c r="HO199" s="669"/>
      <c r="HP199" s="669"/>
      <c r="HQ199" s="669"/>
      <c r="HR199" s="669"/>
      <c r="HS199" s="669"/>
      <c r="HT199" s="669"/>
      <c r="HU199" s="669"/>
      <c r="HV199" s="669"/>
      <c r="HW199" s="669"/>
      <c r="HX199" s="669"/>
      <c r="HY199" s="669"/>
      <c r="HZ199" s="669"/>
      <c r="IA199" s="669"/>
      <c r="IB199" s="669"/>
      <c r="IC199" s="669"/>
      <c r="ID199" s="669"/>
      <c r="IE199" s="669"/>
      <c r="IF199" s="669"/>
      <c r="IG199" s="669"/>
      <c r="IH199" s="669"/>
      <c r="II199" s="669"/>
      <c r="IJ199" s="669"/>
      <c r="IK199" s="669"/>
      <c r="IL199" s="669"/>
      <c r="IM199" s="669"/>
    </row>
    <row r="200" spans="1:248">
      <c r="A200" s="648"/>
      <c r="B200" s="648"/>
      <c r="C200" s="648"/>
      <c r="D200" s="944"/>
      <c r="E200" s="938"/>
      <c r="F200" s="940"/>
      <c r="G200" s="939"/>
      <c r="H200" s="666"/>
      <c r="I200" s="936"/>
      <c r="J200" s="936"/>
      <c r="K200" s="936"/>
      <c r="L200" s="936"/>
      <c r="M200" s="943"/>
      <c r="N200" s="936"/>
      <c r="O200" s="937"/>
      <c r="P200" s="936"/>
      <c r="Q200" s="936"/>
      <c r="R200" s="936"/>
      <c r="S200" s="936"/>
      <c r="T200" s="936"/>
      <c r="U200" s="669"/>
      <c r="V200" s="669"/>
      <c r="W200" s="669"/>
      <c r="X200" s="669"/>
      <c r="Y200" s="669"/>
      <c r="Z200" s="669"/>
      <c r="AA200" s="669"/>
      <c r="AB200" s="669"/>
      <c r="AC200" s="669"/>
      <c r="AD200" s="669"/>
      <c r="AE200" s="669"/>
      <c r="AF200" s="669"/>
      <c r="AG200" s="669"/>
      <c r="AH200" s="669"/>
      <c r="AI200" s="669"/>
      <c r="AJ200" s="669"/>
      <c r="AK200" s="669"/>
      <c r="AL200" s="669"/>
      <c r="AM200" s="669"/>
      <c r="AN200" s="669"/>
      <c r="AO200" s="669"/>
      <c r="AP200" s="669"/>
      <c r="AQ200" s="669"/>
      <c r="AR200" s="669"/>
      <c r="AS200" s="669"/>
      <c r="AT200" s="669"/>
      <c r="AU200" s="669"/>
      <c r="AV200" s="669"/>
      <c r="AW200" s="669"/>
      <c r="AX200" s="669"/>
      <c r="AY200" s="669"/>
      <c r="AZ200" s="669"/>
      <c r="BA200" s="669"/>
      <c r="BB200" s="669"/>
      <c r="BC200" s="669"/>
      <c r="BD200" s="669"/>
      <c r="BE200" s="669"/>
      <c r="BF200" s="669"/>
      <c r="BG200" s="669"/>
      <c r="BH200" s="669"/>
      <c r="BI200" s="669"/>
      <c r="BJ200" s="669"/>
      <c r="BK200" s="669"/>
      <c r="BL200" s="669"/>
      <c r="BM200" s="669"/>
      <c r="BN200" s="669"/>
      <c r="BO200" s="669"/>
      <c r="BP200" s="669"/>
      <c r="BQ200" s="669"/>
      <c r="BR200" s="669"/>
      <c r="BS200" s="669"/>
      <c r="BT200" s="669"/>
      <c r="BU200" s="669"/>
      <c r="BV200" s="669"/>
      <c r="BW200" s="669"/>
      <c r="BX200" s="669"/>
      <c r="BY200" s="669"/>
      <c r="BZ200" s="669"/>
      <c r="CA200" s="669"/>
      <c r="CB200" s="669"/>
      <c r="CC200" s="669"/>
      <c r="CD200" s="669"/>
      <c r="CE200" s="669"/>
      <c r="CF200" s="669"/>
      <c r="CG200" s="669"/>
      <c r="CH200" s="669"/>
      <c r="CI200" s="669"/>
      <c r="CJ200" s="669"/>
      <c r="CK200" s="669"/>
      <c r="CL200" s="669"/>
      <c r="CM200" s="669"/>
      <c r="CN200" s="669"/>
      <c r="CO200" s="669"/>
      <c r="CP200" s="669"/>
      <c r="CQ200" s="669"/>
      <c r="CR200" s="669"/>
      <c r="CS200" s="669"/>
      <c r="CT200" s="669"/>
      <c r="CU200" s="669"/>
      <c r="CV200" s="669"/>
      <c r="CW200" s="669"/>
      <c r="CX200" s="669"/>
      <c r="CY200" s="669"/>
      <c r="CZ200" s="669"/>
      <c r="DA200" s="669"/>
      <c r="DB200" s="669"/>
      <c r="DC200" s="669"/>
      <c r="DD200" s="669"/>
      <c r="DE200" s="669"/>
      <c r="DF200" s="669"/>
      <c r="DG200" s="669"/>
      <c r="DH200" s="669"/>
      <c r="DI200" s="669"/>
      <c r="DJ200" s="669"/>
      <c r="DK200" s="669"/>
      <c r="DL200" s="669"/>
      <c r="DM200" s="669"/>
      <c r="DN200" s="669"/>
      <c r="DO200" s="669"/>
      <c r="DP200" s="669"/>
      <c r="DQ200" s="669"/>
      <c r="DR200" s="669"/>
      <c r="DS200" s="669"/>
      <c r="DT200" s="669"/>
      <c r="DU200" s="669"/>
      <c r="DV200" s="669"/>
      <c r="DW200" s="669"/>
      <c r="DX200" s="669"/>
      <c r="DY200" s="669"/>
      <c r="DZ200" s="669"/>
      <c r="EA200" s="669"/>
      <c r="EB200" s="669"/>
      <c r="EC200" s="669"/>
      <c r="ED200" s="669"/>
      <c r="EE200" s="669"/>
      <c r="EF200" s="669"/>
      <c r="EG200" s="669"/>
      <c r="EH200" s="669"/>
      <c r="EI200" s="669"/>
      <c r="EJ200" s="669"/>
      <c r="EK200" s="669"/>
      <c r="EL200" s="669"/>
      <c r="EM200" s="669"/>
      <c r="EN200" s="669"/>
      <c r="EO200" s="669"/>
      <c r="EP200" s="669"/>
      <c r="EQ200" s="669"/>
      <c r="ER200" s="669"/>
      <c r="ES200" s="669"/>
      <c r="ET200" s="669"/>
      <c r="EU200" s="669"/>
      <c r="EV200" s="669"/>
      <c r="EW200" s="669"/>
      <c r="EX200" s="669"/>
      <c r="EY200" s="669"/>
      <c r="EZ200" s="669"/>
      <c r="FA200" s="669"/>
      <c r="FB200" s="669"/>
      <c r="FC200" s="669"/>
      <c r="FD200" s="669"/>
      <c r="FE200" s="669"/>
      <c r="FF200" s="669"/>
      <c r="FG200" s="669"/>
      <c r="FH200" s="669"/>
      <c r="FI200" s="669"/>
      <c r="FJ200" s="669"/>
      <c r="FK200" s="669"/>
      <c r="FL200" s="669"/>
      <c r="FM200" s="669"/>
      <c r="FN200" s="669"/>
      <c r="FO200" s="669"/>
      <c r="FP200" s="669"/>
      <c r="FQ200" s="669"/>
      <c r="FR200" s="669"/>
      <c r="FS200" s="669"/>
      <c r="FT200" s="669"/>
      <c r="FU200" s="669"/>
      <c r="FV200" s="669"/>
      <c r="FW200" s="669"/>
      <c r="FX200" s="669"/>
      <c r="FY200" s="669"/>
      <c r="FZ200" s="669"/>
      <c r="GA200" s="669"/>
      <c r="GB200" s="669"/>
      <c r="GC200" s="669"/>
      <c r="GD200" s="669"/>
      <c r="GE200" s="669"/>
      <c r="GF200" s="669"/>
      <c r="GG200" s="669"/>
      <c r="GH200" s="669"/>
      <c r="GI200" s="669"/>
      <c r="GJ200" s="669"/>
      <c r="GK200" s="669"/>
      <c r="GL200" s="669"/>
      <c r="GM200" s="669"/>
      <c r="GN200" s="669"/>
      <c r="GO200" s="669"/>
      <c r="GP200" s="669"/>
      <c r="GQ200" s="669"/>
      <c r="GR200" s="669"/>
      <c r="GS200" s="669"/>
      <c r="GT200" s="669"/>
      <c r="GU200" s="669"/>
      <c r="GV200" s="669"/>
      <c r="GW200" s="669"/>
      <c r="GX200" s="669"/>
      <c r="GY200" s="669"/>
      <c r="GZ200" s="669"/>
      <c r="HA200" s="669"/>
      <c r="HB200" s="669"/>
      <c r="HC200" s="669"/>
      <c r="HD200" s="669"/>
      <c r="HE200" s="669"/>
      <c r="HF200" s="669"/>
      <c r="HG200" s="669"/>
      <c r="HH200" s="669"/>
      <c r="HI200" s="669"/>
      <c r="HJ200" s="669"/>
      <c r="HK200" s="669"/>
      <c r="HL200" s="669"/>
      <c r="HM200" s="669"/>
      <c r="HN200" s="669"/>
      <c r="HO200" s="669"/>
      <c r="HP200" s="669"/>
      <c r="HQ200" s="669"/>
      <c r="HR200" s="669"/>
      <c r="HS200" s="669"/>
      <c r="HT200" s="669"/>
      <c r="HU200" s="669"/>
      <c r="HV200" s="669"/>
      <c r="HW200" s="669"/>
      <c r="HX200" s="669"/>
      <c r="HY200" s="669"/>
      <c r="HZ200" s="669"/>
      <c r="IA200" s="669"/>
      <c r="IB200" s="669"/>
      <c r="IC200" s="669"/>
      <c r="ID200" s="669"/>
      <c r="IE200" s="669"/>
      <c r="IF200" s="669"/>
      <c r="IG200" s="669"/>
      <c r="IH200" s="669"/>
      <c r="II200" s="669"/>
      <c r="IJ200" s="669"/>
      <c r="IK200" s="669"/>
      <c r="IL200" s="669"/>
      <c r="IM200" s="669"/>
    </row>
    <row r="201" spans="1:248">
      <c r="A201" s="648"/>
      <c r="B201" s="648"/>
      <c r="C201" s="648"/>
      <c r="D201" s="663"/>
      <c r="E201" s="648"/>
      <c r="F201" s="664"/>
      <c r="G201" s="665"/>
      <c r="H201" s="666"/>
      <c r="I201" s="549"/>
      <c r="J201" s="667"/>
      <c r="K201" s="579"/>
      <c r="L201" s="549"/>
      <c r="M201" s="95"/>
      <c r="N201" s="549"/>
      <c r="O201" s="668"/>
      <c r="P201" s="549"/>
      <c r="Q201" s="549"/>
      <c r="R201" s="549"/>
      <c r="S201" s="549"/>
      <c r="T201" s="549"/>
      <c r="U201" s="669"/>
      <c r="V201" s="669"/>
      <c r="W201" s="669"/>
      <c r="X201" s="669"/>
      <c r="Y201" s="669"/>
      <c r="Z201" s="669"/>
      <c r="AA201" s="669"/>
      <c r="AB201" s="669"/>
      <c r="AC201" s="669"/>
      <c r="AD201" s="669"/>
      <c r="AE201" s="669"/>
      <c r="AF201" s="669"/>
      <c r="AG201" s="669"/>
      <c r="AH201" s="669"/>
      <c r="AI201" s="669"/>
      <c r="AJ201" s="669"/>
      <c r="AK201" s="669"/>
      <c r="AL201" s="669"/>
      <c r="AM201" s="669"/>
      <c r="AN201" s="669"/>
      <c r="AO201" s="669"/>
      <c r="AP201" s="669"/>
      <c r="AQ201" s="669"/>
      <c r="AR201" s="669"/>
      <c r="AS201" s="669"/>
      <c r="AT201" s="669"/>
      <c r="AU201" s="669"/>
      <c r="AV201" s="669"/>
      <c r="AW201" s="669"/>
      <c r="AX201" s="669"/>
      <c r="AY201" s="669"/>
      <c r="AZ201" s="669"/>
      <c r="BA201" s="669"/>
      <c r="BB201" s="669"/>
      <c r="BC201" s="669"/>
      <c r="BD201" s="669"/>
      <c r="BE201" s="669"/>
      <c r="BF201" s="669"/>
      <c r="BG201" s="669"/>
      <c r="BH201" s="669"/>
      <c r="BI201" s="669"/>
      <c r="BJ201" s="669"/>
      <c r="BK201" s="669"/>
      <c r="BL201" s="669"/>
      <c r="BM201" s="669"/>
      <c r="BN201" s="669"/>
      <c r="BO201" s="669"/>
      <c r="BP201" s="669"/>
      <c r="BQ201" s="669"/>
      <c r="BR201" s="669"/>
      <c r="BS201" s="669"/>
      <c r="BT201" s="669"/>
      <c r="BU201" s="669"/>
      <c r="BV201" s="669"/>
      <c r="BW201" s="669"/>
      <c r="BX201" s="669"/>
      <c r="BY201" s="669"/>
      <c r="BZ201" s="669"/>
      <c r="CA201" s="669"/>
      <c r="CB201" s="669"/>
      <c r="CC201" s="669"/>
      <c r="CD201" s="669"/>
      <c r="CE201" s="669"/>
      <c r="CF201" s="669"/>
      <c r="CG201" s="669"/>
      <c r="CH201" s="669"/>
      <c r="CI201" s="669"/>
      <c r="CJ201" s="669"/>
      <c r="CK201" s="669"/>
      <c r="CL201" s="669"/>
      <c r="CM201" s="669"/>
      <c r="CN201" s="669"/>
      <c r="CO201" s="669"/>
      <c r="CP201" s="669"/>
      <c r="CQ201" s="669"/>
      <c r="CR201" s="669"/>
      <c r="CS201" s="669"/>
      <c r="CT201" s="669"/>
      <c r="CU201" s="669"/>
      <c r="CV201" s="669"/>
      <c r="CW201" s="669"/>
      <c r="CX201" s="669"/>
      <c r="CY201" s="669"/>
      <c r="CZ201" s="669"/>
      <c r="DA201" s="669"/>
      <c r="DB201" s="669"/>
      <c r="DC201" s="669"/>
      <c r="DD201" s="669"/>
      <c r="DE201" s="669"/>
      <c r="DF201" s="669"/>
      <c r="DG201" s="669"/>
      <c r="DH201" s="669"/>
      <c r="DI201" s="669"/>
      <c r="DJ201" s="669"/>
      <c r="DK201" s="669"/>
      <c r="DL201" s="669"/>
      <c r="DM201" s="669"/>
      <c r="DN201" s="669"/>
      <c r="DO201" s="669"/>
      <c r="DP201" s="669"/>
      <c r="DQ201" s="669"/>
      <c r="DR201" s="669"/>
      <c r="DS201" s="669"/>
      <c r="DT201" s="669"/>
      <c r="DU201" s="669"/>
      <c r="DV201" s="669"/>
      <c r="DW201" s="669"/>
      <c r="DX201" s="669"/>
      <c r="DY201" s="669"/>
      <c r="DZ201" s="669"/>
      <c r="EA201" s="669"/>
      <c r="EB201" s="669"/>
      <c r="EC201" s="669"/>
      <c r="ED201" s="669"/>
      <c r="EE201" s="669"/>
      <c r="EF201" s="669"/>
      <c r="EG201" s="669"/>
      <c r="EH201" s="669"/>
      <c r="EI201" s="669"/>
      <c r="EJ201" s="669"/>
      <c r="EK201" s="669"/>
      <c r="EL201" s="669"/>
      <c r="EM201" s="669"/>
      <c r="EN201" s="669"/>
      <c r="EO201" s="669"/>
      <c r="EP201" s="669"/>
      <c r="EQ201" s="669"/>
      <c r="ER201" s="669"/>
      <c r="ES201" s="669"/>
      <c r="ET201" s="669"/>
      <c r="EU201" s="669"/>
      <c r="EV201" s="669"/>
      <c r="EW201" s="669"/>
      <c r="EX201" s="669"/>
      <c r="EY201" s="669"/>
      <c r="EZ201" s="669"/>
      <c r="FA201" s="669"/>
      <c r="FB201" s="669"/>
      <c r="FC201" s="669"/>
      <c r="FD201" s="669"/>
      <c r="FE201" s="669"/>
      <c r="FF201" s="669"/>
      <c r="FG201" s="669"/>
      <c r="FH201" s="669"/>
      <c r="FI201" s="669"/>
      <c r="FJ201" s="669"/>
      <c r="FK201" s="669"/>
      <c r="FL201" s="669"/>
      <c r="FM201" s="669"/>
      <c r="FN201" s="669"/>
      <c r="FO201" s="669"/>
      <c r="FP201" s="669"/>
      <c r="FQ201" s="669"/>
      <c r="FR201" s="669"/>
      <c r="FS201" s="669"/>
      <c r="FT201" s="669"/>
      <c r="FU201" s="669"/>
      <c r="FV201" s="669"/>
      <c r="FW201" s="669"/>
      <c r="FX201" s="669"/>
      <c r="FY201" s="669"/>
      <c r="FZ201" s="669"/>
      <c r="GA201" s="669"/>
      <c r="GB201" s="669"/>
      <c r="GC201" s="669"/>
      <c r="GD201" s="669"/>
      <c r="GE201" s="669"/>
      <c r="GF201" s="669"/>
      <c r="GG201" s="669"/>
      <c r="GH201" s="669"/>
      <c r="GI201" s="669"/>
      <c r="GJ201" s="669"/>
      <c r="GK201" s="669"/>
      <c r="GL201" s="669"/>
      <c r="GM201" s="669"/>
      <c r="GN201" s="669"/>
      <c r="GO201" s="669"/>
      <c r="GP201" s="669"/>
      <c r="GQ201" s="669"/>
      <c r="GR201" s="669"/>
      <c r="GS201" s="669"/>
      <c r="GT201" s="669"/>
      <c r="GU201" s="669"/>
      <c r="GV201" s="669"/>
      <c r="GW201" s="669"/>
      <c r="GX201" s="669"/>
      <c r="GY201" s="669"/>
      <c r="GZ201" s="669"/>
      <c r="HA201" s="669"/>
      <c r="HB201" s="669"/>
      <c r="HC201" s="669"/>
      <c r="HD201" s="669"/>
      <c r="HE201" s="669"/>
      <c r="HF201" s="669"/>
      <c r="HG201" s="669"/>
      <c r="HH201" s="669"/>
      <c r="HI201" s="669"/>
      <c r="HJ201" s="669"/>
      <c r="HK201" s="669"/>
      <c r="HL201" s="669"/>
      <c r="HM201" s="669"/>
      <c r="HN201" s="669"/>
      <c r="HO201" s="669"/>
      <c r="HP201" s="669"/>
      <c r="HQ201" s="669"/>
      <c r="HR201" s="669"/>
      <c r="HS201" s="669"/>
      <c r="HT201" s="669"/>
      <c r="HU201" s="669"/>
      <c r="HV201" s="669"/>
      <c r="HW201" s="669"/>
      <c r="HX201" s="669"/>
      <c r="HY201" s="669"/>
      <c r="HZ201" s="669"/>
      <c r="IA201" s="669"/>
      <c r="IB201" s="669"/>
      <c r="IC201" s="669"/>
      <c r="ID201" s="669"/>
      <c r="IE201" s="669"/>
      <c r="IF201" s="669"/>
      <c r="IG201" s="669"/>
      <c r="IH201" s="669"/>
      <c r="II201" s="669"/>
      <c r="IJ201" s="669"/>
      <c r="IK201" s="669"/>
      <c r="IL201" s="669"/>
      <c r="IM201" s="669"/>
    </row>
    <row r="202" spans="1:248">
      <c r="A202" s="648"/>
      <c r="B202" s="648"/>
      <c r="C202" s="648"/>
      <c r="D202" s="663"/>
      <c r="E202" s="648"/>
      <c r="F202" s="664"/>
      <c r="G202" s="665"/>
      <c r="H202" s="666"/>
      <c r="I202" s="549"/>
      <c r="J202" s="549"/>
      <c r="K202" s="579"/>
      <c r="L202" s="549"/>
      <c r="M202" s="95"/>
      <c r="N202" s="549"/>
      <c r="O202" s="668"/>
      <c r="P202" s="549"/>
      <c r="Q202" s="549"/>
      <c r="R202" s="549"/>
      <c r="S202" s="549"/>
      <c r="T202" s="549"/>
      <c r="U202" s="669"/>
      <c r="V202" s="669"/>
      <c r="W202" s="669"/>
      <c r="X202" s="669"/>
      <c r="Y202" s="669"/>
      <c r="Z202" s="669"/>
      <c r="AA202" s="669"/>
      <c r="AB202" s="669"/>
      <c r="AC202" s="669"/>
      <c r="AD202" s="669"/>
      <c r="AE202" s="669"/>
      <c r="AF202" s="669"/>
      <c r="AG202" s="669"/>
      <c r="AH202" s="669"/>
      <c r="AI202" s="669"/>
      <c r="AJ202" s="669"/>
      <c r="AK202" s="669"/>
      <c r="AL202" s="669"/>
      <c r="AM202" s="669"/>
      <c r="AN202" s="669"/>
      <c r="AO202" s="669"/>
      <c r="AP202" s="669"/>
      <c r="AQ202" s="669"/>
      <c r="AR202" s="669"/>
      <c r="AS202" s="669"/>
      <c r="AT202" s="669"/>
      <c r="AU202" s="669"/>
      <c r="AV202" s="669"/>
      <c r="AW202" s="669"/>
      <c r="AX202" s="669"/>
      <c r="AY202" s="669"/>
      <c r="AZ202" s="669"/>
      <c r="BA202" s="669"/>
      <c r="BB202" s="669"/>
      <c r="BC202" s="669"/>
      <c r="BD202" s="669"/>
      <c r="BE202" s="669"/>
      <c r="BF202" s="669"/>
      <c r="BG202" s="669"/>
      <c r="BH202" s="669"/>
      <c r="BI202" s="669"/>
      <c r="BJ202" s="669"/>
      <c r="BK202" s="669"/>
      <c r="BL202" s="669"/>
      <c r="BM202" s="669"/>
      <c r="BN202" s="669"/>
      <c r="BO202" s="669"/>
      <c r="BP202" s="669"/>
      <c r="BQ202" s="669"/>
      <c r="BR202" s="669"/>
      <c r="BS202" s="669"/>
      <c r="BT202" s="669"/>
      <c r="BU202" s="669"/>
      <c r="BV202" s="669"/>
      <c r="BW202" s="669"/>
      <c r="BX202" s="669"/>
      <c r="BY202" s="669"/>
      <c r="BZ202" s="669"/>
      <c r="CA202" s="669"/>
      <c r="CB202" s="669"/>
      <c r="CC202" s="669"/>
      <c r="CD202" s="669"/>
      <c r="CE202" s="669"/>
      <c r="CF202" s="669"/>
      <c r="CG202" s="669"/>
      <c r="CH202" s="669"/>
      <c r="CI202" s="669"/>
      <c r="CJ202" s="669"/>
      <c r="CK202" s="669"/>
      <c r="CL202" s="669"/>
      <c r="CM202" s="669"/>
      <c r="CN202" s="669"/>
      <c r="CO202" s="669"/>
      <c r="CP202" s="669"/>
      <c r="CQ202" s="669"/>
      <c r="CR202" s="669"/>
      <c r="CS202" s="669"/>
      <c r="CT202" s="669"/>
      <c r="CU202" s="669"/>
      <c r="CV202" s="669"/>
      <c r="CW202" s="669"/>
      <c r="CX202" s="669"/>
      <c r="CY202" s="669"/>
      <c r="CZ202" s="669"/>
      <c r="DA202" s="669"/>
      <c r="DB202" s="669"/>
      <c r="DC202" s="669"/>
      <c r="DD202" s="669"/>
      <c r="DE202" s="669"/>
      <c r="DF202" s="669"/>
      <c r="DG202" s="669"/>
      <c r="DH202" s="669"/>
      <c r="DI202" s="669"/>
      <c r="DJ202" s="669"/>
      <c r="DK202" s="669"/>
      <c r="DL202" s="669"/>
      <c r="DM202" s="669"/>
      <c r="DN202" s="669"/>
      <c r="DO202" s="669"/>
      <c r="DP202" s="669"/>
      <c r="DQ202" s="669"/>
      <c r="DR202" s="669"/>
      <c r="DS202" s="669"/>
      <c r="DT202" s="669"/>
      <c r="DU202" s="669"/>
      <c r="DV202" s="669"/>
      <c r="DW202" s="669"/>
      <c r="DX202" s="669"/>
      <c r="DY202" s="669"/>
      <c r="DZ202" s="669"/>
      <c r="EA202" s="669"/>
      <c r="EB202" s="669"/>
      <c r="EC202" s="669"/>
      <c r="ED202" s="669"/>
      <c r="EE202" s="669"/>
      <c r="EF202" s="669"/>
      <c r="EG202" s="669"/>
      <c r="EH202" s="669"/>
      <c r="EI202" s="669"/>
      <c r="EJ202" s="669"/>
      <c r="EK202" s="669"/>
      <c r="EL202" s="669"/>
      <c r="EM202" s="669"/>
      <c r="EN202" s="669"/>
      <c r="EO202" s="669"/>
      <c r="EP202" s="669"/>
      <c r="EQ202" s="669"/>
      <c r="ER202" s="669"/>
      <c r="ES202" s="669"/>
      <c r="ET202" s="669"/>
      <c r="EU202" s="669"/>
      <c r="EV202" s="669"/>
      <c r="EW202" s="669"/>
      <c r="EX202" s="669"/>
      <c r="EY202" s="669"/>
      <c r="EZ202" s="669"/>
      <c r="FA202" s="669"/>
      <c r="FB202" s="669"/>
      <c r="FC202" s="669"/>
      <c r="FD202" s="669"/>
      <c r="FE202" s="669"/>
      <c r="FF202" s="669"/>
      <c r="FG202" s="669"/>
      <c r="FH202" s="669"/>
      <c r="FI202" s="669"/>
      <c r="FJ202" s="669"/>
      <c r="FK202" s="669"/>
      <c r="FL202" s="669"/>
      <c r="FM202" s="669"/>
      <c r="FN202" s="669"/>
      <c r="FO202" s="669"/>
      <c r="FP202" s="669"/>
      <c r="FQ202" s="669"/>
      <c r="FR202" s="669"/>
      <c r="FS202" s="669"/>
      <c r="FT202" s="669"/>
      <c r="FU202" s="669"/>
      <c r="FV202" s="669"/>
      <c r="FW202" s="669"/>
      <c r="FX202" s="669"/>
      <c r="FY202" s="669"/>
      <c r="FZ202" s="669"/>
      <c r="GA202" s="669"/>
      <c r="GB202" s="669"/>
      <c r="GC202" s="669"/>
      <c r="GD202" s="669"/>
      <c r="GE202" s="669"/>
      <c r="GF202" s="669"/>
      <c r="GG202" s="669"/>
      <c r="GH202" s="669"/>
      <c r="GI202" s="669"/>
      <c r="GJ202" s="669"/>
      <c r="GK202" s="669"/>
      <c r="GL202" s="669"/>
      <c r="GM202" s="669"/>
      <c r="GN202" s="669"/>
      <c r="GO202" s="669"/>
      <c r="GP202" s="669"/>
      <c r="GQ202" s="669"/>
      <c r="GR202" s="669"/>
      <c r="GS202" s="669"/>
      <c r="GT202" s="669"/>
      <c r="GU202" s="669"/>
      <c r="GV202" s="669"/>
      <c r="GW202" s="669"/>
      <c r="GX202" s="669"/>
      <c r="GY202" s="669"/>
      <c r="GZ202" s="669"/>
      <c r="HA202" s="669"/>
      <c r="HB202" s="669"/>
      <c r="HC202" s="669"/>
      <c r="HD202" s="669"/>
      <c r="HE202" s="669"/>
      <c r="HF202" s="669"/>
      <c r="HG202" s="669"/>
      <c r="HH202" s="669"/>
      <c r="HI202" s="669"/>
      <c r="HJ202" s="669"/>
      <c r="HK202" s="669"/>
      <c r="HL202" s="669"/>
      <c r="HM202" s="669"/>
      <c r="HN202" s="669"/>
      <c r="HO202" s="669"/>
      <c r="HP202" s="669"/>
      <c r="HQ202" s="669"/>
      <c r="HR202" s="669"/>
      <c r="HS202" s="669"/>
      <c r="HT202" s="669"/>
      <c r="HU202" s="669"/>
      <c r="HV202" s="669"/>
      <c r="HW202" s="669"/>
      <c r="HX202" s="669"/>
      <c r="HY202" s="669"/>
      <c r="HZ202" s="669"/>
      <c r="IA202" s="669"/>
      <c r="IB202" s="669"/>
      <c r="IC202" s="669"/>
      <c r="ID202" s="669"/>
      <c r="IE202" s="669"/>
      <c r="IF202" s="669"/>
      <c r="IG202" s="669"/>
      <c r="IH202" s="669"/>
      <c r="II202" s="669"/>
      <c r="IJ202" s="669"/>
      <c r="IK202" s="669"/>
      <c r="IL202" s="669"/>
      <c r="IM202" s="669"/>
    </row>
    <row r="203" spans="1:248">
      <c r="A203" s="648"/>
      <c r="B203" s="648"/>
      <c r="C203" s="648"/>
      <c r="D203" s="663"/>
      <c r="E203" s="648"/>
      <c r="F203" s="664"/>
      <c r="G203" s="665"/>
      <c r="H203" s="666"/>
      <c r="I203" s="549"/>
      <c r="J203" s="549"/>
      <c r="K203" s="579"/>
      <c r="L203" s="549"/>
      <c r="M203" s="95"/>
      <c r="N203" s="549"/>
      <c r="O203" s="668"/>
      <c r="P203" s="549"/>
      <c r="Q203" s="549"/>
      <c r="R203" s="549"/>
      <c r="S203" s="549"/>
      <c r="T203" s="549"/>
      <c r="U203" s="669"/>
      <c r="V203" s="669"/>
      <c r="W203" s="669"/>
      <c r="X203" s="669"/>
      <c r="Y203" s="669"/>
      <c r="Z203" s="669"/>
      <c r="AA203" s="669"/>
      <c r="AB203" s="669"/>
      <c r="AC203" s="669"/>
      <c r="AD203" s="669"/>
      <c r="AE203" s="669"/>
      <c r="AF203" s="669"/>
      <c r="AG203" s="669"/>
      <c r="AH203" s="669"/>
      <c r="AI203" s="669"/>
      <c r="AJ203" s="669"/>
      <c r="AK203" s="669"/>
      <c r="AL203" s="669"/>
      <c r="AM203" s="669"/>
      <c r="AN203" s="669"/>
      <c r="AO203" s="669"/>
      <c r="AP203" s="669"/>
      <c r="AQ203" s="669"/>
      <c r="AR203" s="669"/>
      <c r="AS203" s="669"/>
      <c r="AT203" s="669"/>
      <c r="AU203" s="669"/>
      <c r="AV203" s="669"/>
      <c r="AW203" s="669"/>
      <c r="AX203" s="669"/>
      <c r="AY203" s="669"/>
      <c r="AZ203" s="669"/>
      <c r="BA203" s="669"/>
      <c r="BB203" s="669"/>
      <c r="BC203" s="669"/>
      <c r="BD203" s="669"/>
      <c r="BE203" s="669"/>
      <c r="BF203" s="669"/>
      <c r="BG203" s="669"/>
      <c r="BH203" s="669"/>
      <c r="BI203" s="669"/>
      <c r="BJ203" s="669"/>
      <c r="BK203" s="669"/>
      <c r="BL203" s="669"/>
      <c r="BM203" s="669"/>
      <c r="BN203" s="669"/>
      <c r="BO203" s="669"/>
      <c r="BP203" s="669"/>
      <c r="BQ203" s="669"/>
      <c r="BR203" s="669"/>
      <c r="BS203" s="669"/>
      <c r="BT203" s="669"/>
      <c r="BU203" s="669"/>
      <c r="BV203" s="669"/>
      <c r="BW203" s="669"/>
      <c r="BX203" s="669"/>
      <c r="BY203" s="669"/>
      <c r="BZ203" s="669"/>
      <c r="CA203" s="669"/>
      <c r="CB203" s="669"/>
      <c r="CC203" s="669"/>
      <c r="CD203" s="669"/>
      <c r="CE203" s="669"/>
      <c r="CF203" s="669"/>
      <c r="CG203" s="669"/>
      <c r="CH203" s="669"/>
      <c r="CI203" s="669"/>
      <c r="CJ203" s="669"/>
      <c r="CK203" s="669"/>
      <c r="CL203" s="669"/>
      <c r="CM203" s="669"/>
      <c r="CN203" s="669"/>
      <c r="CO203" s="669"/>
      <c r="CP203" s="669"/>
      <c r="CQ203" s="669"/>
      <c r="CR203" s="669"/>
      <c r="CS203" s="669"/>
      <c r="CT203" s="669"/>
      <c r="CU203" s="669"/>
      <c r="CV203" s="669"/>
      <c r="CW203" s="669"/>
      <c r="CX203" s="669"/>
      <c r="CY203" s="669"/>
      <c r="CZ203" s="669"/>
      <c r="DA203" s="669"/>
      <c r="DB203" s="669"/>
      <c r="DC203" s="669"/>
      <c r="DD203" s="669"/>
      <c r="DE203" s="669"/>
      <c r="DF203" s="669"/>
      <c r="DG203" s="669"/>
      <c r="DH203" s="669"/>
      <c r="DI203" s="669"/>
      <c r="DJ203" s="669"/>
      <c r="DK203" s="669"/>
      <c r="DL203" s="669"/>
      <c r="DM203" s="669"/>
      <c r="DN203" s="669"/>
      <c r="DO203" s="669"/>
      <c r="DP203" s="669"/>
      <c r="DQ203" s="669"/>
      <c r="DR203" s="669"/>
      <c r="DS203" s="669"/>
      <c r="DT203" s="669"/>
      <c r="DU203" s="669"/>
      <c r="DV203" s="669"/>
      <c r="DW203" s="669"/>
      <c r="DX203" s="669"/>
      <c r="DY203" s="669"/>
      <c r="DZ203" s="669"/>
      <c r="EA203" s="669"/>
      <c r="EB203" s="669"/>
      <c r="EC203" s="669"/>
      <c r="ED203" s="669"/>
      <c r="EE203" s="669"/>
      <c r="EF203" s="669"/>
      <c r="EG203" s="669"/>
      <c r="EH203" s="669"/>
      <c r="EI203" s="669"/>
      <c r="EJ203" s="669"/>
      <c r="EK203" s="669"/>
      <c r="EL203" s="669"/>
      <c r="EM203" s="669"/>
      <c r="EN203" s="669"/>
      <c r="EO203" s="669"/>
      <c r="EP203" s="669"/>
      <c r="EQ203" s="669"/>
      <c r="ER203" s="669"/>
      <c r="ES203" s="669"/>
      <c r="ET203" s="669"/>
      <c r="EU203" s="669"/>
      <c r="EV203" s="669"/>
      <c r="EW203" s="669"/>
      <c r="EX203" s="669"/>
      <c r="EY203" s="669"/>
      <c r="EZ203" s="669"/>
      <c r="FA203" s="669"/>
      <c r="FB203" s="669"/>
      <c r="FC203" s="669"/>
      <c r="FD203" s="669"/>
      <c r="FE203" s="669"/>
      <c r="FF203" s="669"/>
      <c r="FG203" s="669"/>
      <c r="FH203" s="669"/>
      <c r="FI203" s="669"/>
      <c r="FJ203" s="669"/>
      <c r="FK203" s="669"/>
      <c r="FL203" s="669"/>
      <c r="FM203" s="669"/>
      <c r="FN203" s="669"/>
      <c r="FO203" s="669"/>
      <c r="FP203" s="669"/>
      <c r="FQ203" s="669"/>
      <c r="FR203" s="669"/>
      <c r="FS203" s="669"/>
      <c r="FT203" s="669"/>
      <c r="FU203" s="669"/>
      <c r="FV203" s="669"/>
      <c r="FW203" s="669"/>
      <c r="FX203" s="669"/>
      <c r="FY203" s="669"/>
      <c r="FZ203" s="669"/>
      <c r="GA203" s="669"/>
      <c r="GB203" s="669"/>
      <c r="GC203" s="669"/>
      <c r="GD203" s="669"/>
      <c r="GE203" s="669"/>
      <c r="GF203" s="669"/>
      <c r="GG203" s="669"/>
      <c r="GH203" s="669"/>
      <c r="GI203" s="669"/>
      <c r="GJ203" s="669"/>
      <c r="GK203" s="669"/>
      <c r="GL203" s="669"/>
      <c r="GM203" s="669"/>
      <c r="GN203" s="669"/>
      <c r="GO203" s="669"/>
      <c r="GP203" s="669"/>
      <c r="GQ203" s="669"/>
      <c r="GR203" s="669"/>
      <c r="GS203" s="669"/>
      <c r="GT203" s="669"/>
      <c r="GU203" s="669"/>
      <c r="GV203" s="669"/>
      <c r="GW203" s="669"/>
      <c r="GX203" s="669"/>
      <c r="GY203" s="669"/>
      <c r="GZ203" s="669"/>
      <c r="HA203" s="669"/>
      <c r="HB203" s="669"/>
      <c r="HC203" s="669"/>
      <c r="HD203" s="669"/>
      <c r="HE203" s="669"/>
      <c r="HF203" s="669"/>
      <c r="HG203" s="669"/>
      <c r="HH203" s="669"/>
      <c r="HI203" s="669"/>
      <c r="HJ203" s="669"/>
      <c r="HK203" s="669"/>
      <c r="HL203" s="669"/>
      <c r="HM203" s="669"/>
      <c r="HN203" s="669"/>
      <c r="HO203" s="669"/>
      <c r="HP203" s="669"/>
      <c r="HQ203" s="669"/>
      <c r="HR203" s="669"/>
      <c r="HS203" s="669"/>
      <c r="HT203" s="669"/>
      <c r="HU203" s="669"/>
      <c r="HV203" s="669"/>
      <c r="HW203" s="669"/>
      <c r="HX203" s="669"/>
      <c r="HY203" s="669"/>
      <c r="HZ203" s="669"/>
      <c r="IA203" s="669"/>
      <c r="IB203" s="669"/>
      <c r="IC203" s="669"/>
      <c r="ID203" s="669"/>
      <c r="IE203" s="669"/>
      <c r="IF203" s="669"/>
      <c r="IG203" s="669"/>
      <c r="IH203" s="669"/>
      <c r="II203" s="669"/>
      <c r="IJ203" s="669"/>
      <c r="IK203" s="669"/>
      <c r="IL203" s="669"/>
      <c r="IM203" s="669"/>
    </row>
    <row r="204" spans="1:248">
      <c r="A204" s="648"/>
      <c r="B204" s="648"/>
      <c r="C204" s="648"/>
      <c r="D204" s="663"/>
      <c r="E204" s="549"/>
      <c r="F204" s="664"/>
      <c r="G204" s="665"/>
      <c r="H204" s="666"/>
      <c r="I204" s="549"/>
      <c r="J204" s="549"/>
      <c r="K204" s="579"/>
      <c r="L204" s="549"/>
      <c r="M204" s="95"/>
      <c r="N204" s="549"/>
      <c r="O204" s="668"/>
      <c r="P204" s="549"/>
      <c r="Q204" s="549"/>
      <c r="R204" s="549"/>
      <c r="S204" s="549"/>
      <c r="T204" s="549"/>
      <c r="U204" s="669"/>
      <c r="V204" s="669"/>
      <c r="W204" s="669"/>
      <c r="X204" s="669"/>
      <c r="Y204" s="669"/>
      <c r="Z204" s="669"/>
      <c r="AA204" s="669"/>
      <c r="AB204" s="669"/>
      <c r="AC204" s="669"/>
      <c r="AD204" s="669"/>
      <c r="AE204" s="669"/>
      <c r="AF204" s="669"/>
      <c r="AG204" s="669"/>
      <c r="AH204" s="669"/>
      <c r="AI204" s="669"/>
      <c r="AJ204" s="669"/>
      <c r="AK204" s="669"/>
      <c r="AL204" s="669"/>
      <c r="AM204" s="669"/>
      <c r="AN204" s="669"/>
      <c r="AO204" s="669"/>
      <c r="AP204" s="669"/>
      <c r="AQ204" s="669"/>
      <c r="AR204" s="669"/>
      <c r="AS204" s="669"/>
      <c r="AT204" s="669"/>
      <c r="AU204" s="669"/>
      <c r="AV204" s="669"/>
      <c r="AW204" s="669"/>
      <c r="AX204" s="669"/>
      <c r="AY204" s="669"/>
      <c r="AZ204" s="669"/>
      <c r="BA204" s="669"/>
      <c r="BB204" s="669"/>
      <c r="BC204" s="669"/>
      <c r="BD204" s="669"/>
      <c r="BE204" s="669"/>
      <c r="BF204" s="669"/>
      <c r="BG204" s="669"/>
      <c r="BH204" s="669"/>
      <c r="BI204" s="669"/>
      <c r="BJ204" s="669"/>
      <c r="BK204" s="669"/>
      <c r="BL204" s="669"/>
      <c r="BM204" s="669"/>
      <c r="BN204" s="669"/>
      <c r="BO204" s="669"/>
      <c r="BP204" s="669"/>
      <c r="BQ204" s="669"/>
      <c r="BR204" s="669"/>
      <c r="BS204" s="669"/>
      <c r="BT204" s="669"/>
      <c r="BU204" s="669"/>
      <c r="BV204" s="669"/>
      <c r="BW204" s="669"/>
      <c r="BX204" s="669"/>
      <c r="BY204" s="669"/>
      <c r="BZ204" s="669"/>
      <c r="CA204" s="669"/>
      <c r="CB204" s="669"/>
      <c r="CC204" s="669"/>
      <c r="CD204" s="669"/>
      <c r="CE204" s="669"/>
      <c r="CF204" s="669"/>
      <c r="CG204" s="669"/>
      <c r="CH204" s="669"/>
      <c r="CI204" s="669"/>
      <c r="CJ204" s="669"/>
      <c r="CK204" s="669"/>
      <c r="CL204" s="669"/>
      <c r="CM204" s="669"/>
      <c r="CN204" s="669"/>
      <c r="CO204" s="669"/>
      <c r="CP204" s="669"/>
      <c r="CQ204" s="669"/>
      <c r="CR204" s="669"/>
      <c r="CS204" s="669"/>
      <c r="CT204" s="669"/>
      <c r="CU204" s="669"/>
      <c r="CV204" s="669"/>
      <c r="CW204" s="669"/>
      <c r="CX204" s="669"/>
      <c r="CY204" s="669"/>
      <c r="CZ204" s="669"/>
      <c r="DA204" s="669"/>
      <c r="DB204" s="669"/>
      <c r="DC204" s="669"/>
      <c r="DD204" s="669"/>
      <c r="DE204" s="669"/>
      <c r="DF204" s="669"/>
      <c r="DG204" s="669"/>
      <c r="DH204" s="669"/>
      <c r="DI204" s="669"/>
      <c r="DJ204" s="669"/>
      <c r="DK204" s="669"/>
      <c r="DL204" s="669"/>
      <c r="DM204" s="669"/>
      <c r="DN204" s="669"/>
      <c r="DO204" s="669"/>
      <c r="DP204" s="669"/>
      <c r="DQ204" s="669"/>
      <c r="DR204" s="669"/>
      <c r="DS204" s="669"/>
      <c r="DT204" s="669"/>
      <c r="DU204" s="669"/>
      <c r="DV204" s="669"/>
      <c r="DW204" s="669"/>
      <c r="DX204" s="669"/>
      <c r="DY204" s="669"/>
      <c r="DZ204" s="669"/>
      <c r="EA204" s="669"/>
      <c r="EB204" s="669"/>
      <c r="EC204" s="669"/>
      <c r="ED204" s="669"/>
      <c r="EE204" s="669"/>
      <c r="EF204" s="669"/>
      <c r="EG204" s="669"/>
      <c r="EH204" s="669"/>
      <c r="EI204" s="669"/>
      <c r="EJ204" s="669"/>
      <c r="EK204" s="669"/>
      <c r="EL204" s="669"/>
      <c r="EM204" s="669"/>
      <c r="EN204" s="669"/>
      <c r="EO204" s="669"/>
      <c r="EP204" s="669"/>
      <c r="EQ204" s="669"/>
      <c r="ER204" s="669"/>
      <c r="ES204" s="669"/>
      <c r="ET204" s="669"/>
      <c r="EU204" s="669"/>
      <c r="EV204" s="669"/>
      <c r="EW204" s="669"/>
      <c r="EX204" s="669"/>
      <c r="EY204" s="669"/>
      <c r="EZ204" s="669"/>
      <c r="FA204" s="669"/>
      <c r="FB204" s="669"/>
      <c r="FC204" s="669"/>
      <c r="FD204" s="669"/>
      <c r="FE204" s="669"/>
      <c r="FF204" s="669"/>
      <c r="FG204" s="669"/>
      <c r="FH204" s="669"/>
      <c r="FI204" s="669"/>
      <c r="FJ204" s="669"/>
      <c r="FK204" s="669"/>
      <c r="FL204" s="669"/>
      <c r="FM204" s="669"/>
      <c r="FN204" s="669"/>
      <c r="FO204" s="669"/>
      <c r="FP204" s="669"/>
      <c r="FQ204" s="669"/>
      <c r="FR204" s="669"/>
      <c r="FS204" s="669"/>
      <c r="FT204" s="669"/>
      <c r="FU204" s="669"/>
      <c r="FV204" s="669"/>
      <c r="FW204" s="669"/>
      <c r="FX204" s="669"/>
      <c r="FY204" s="669"/>
      <c r="FZ204" s="669"/>
      <c r="GA204" s="669"/>
      <c r="GB204" s="669"/>
      <c r="GC204" s="669"/>
      <c r="GD204" s="669"/>
      <c r="GE204" s="669"/>
      <c r="GF204" s="669"/>
      <c r="GG204" s="669"/>
      <c r="GH204" s="669"/>
      <c r="GI204" s="669"/>
      <c r="GJ204" s="669"/>
      <c r="GK204" s="669"/>
      <c r="GL204" s="669"/>
      <c r="GM204" s="669"/>
      <c r="GN204" s="669"/>
      <c r="GO204" s="669"/>
      <c r="GP204" s="669"/>
      <c r="GQ204" s="669"/>
      <c r="GR204" s="669"/>
      <c r="GS204" s="669"/>
      <c r="GT204" s="669"/>
      <c r="GU204" s="669"/>
      <c r="GV204" s="669"/>
      <c r="GW204" s="669"/>
      <c r="GX204" s="669"/>
      <c r="GY204" s="669"/>
      <c r="GZ204" s="669"/>
      <c r="HA204" s="669"/>
      <c r="HB204" s="669"/>
      <c r="HC204" s="669"/>
      <c r="HD204" s="669"/>
      <c r="HE204" s="669"/>
      <c r="HF204" s="669"/>
      <c r="HG204" s="669"/>
      <c r="HH204" s="669"/>
      <c r="HI204" s="669"/>
      <c r="HJ204" s="669"/>
      <c r="HK204" s="669"/>
      <c r="HL204" s="669"/>
      <c r="HM204" s="669"/>
      <c r="HN204" s="669"/>
      <c r="HO204" s="669"/>
      <c r="HP204" s="669"/>
      <c r="HQ204" s="669"/>
      <c r="HR204" s="669"/>
      <c r="HS204" s="669"/>
      <c r="HT204" s="669"/>
      <c r="HU204" s="669"/>
      <c r="HV204" s="669"/>
      <c r="HW204" s="669"/>
      <c r="HX204" s="669"/>
      <c r="HY204" s="669"/>
      <c r="HZ204" s="669"/>
      <c r="IA204" s="669"/>
      <c r="IB204" s="669"/>
      <c r="IC204" s="669"/>
      <c r="ID204" s="669"/>
      <c r="IE204" s="669"/>
      <c r="IF204" s="669"/>
      <c r="IG204" s="669"/>
      <c r="IH204" s="669"/>
      <c r="II204" s="669"/>
      <c r="IJ204" s="669"/>
      <c r="IK204" s="669"/>
      <c r="IL204" s="669"/>
      <c r="IM204" s="669"/>
    </row>
    <row r="205" spans="1:248">
      <c r="A205" s="648"/>
      <c r="B205" s="648"/>
      <c r="C205" s="648"/>
      <c r="D205" s="663"/>
      <c r="E205" s="549"/>
      <c r="F205" s="664"/>
      <c r="G205" s="665"/>
      <c r="H205" s="666"/>
      <c r="I205" s="549"/>
      <c r="J205" s="549"/>
      <c r="K205" s="579"/>
      <c r="L205" s="549"/>
      <c r="M205" s="95"/>
      <c r="N205" s="549"/>
      <c r="O205" s="668"/>
      <c r="P205" s="549"/>
      <c r="Q205" s="549"/>
      <c r="R205" s="549"/>
      <c r="S205" s="549"/>
      <c r="T205" s="549"/>
      <c r="U205" s="669"/>
      <c r="V205" s="669"/>
      <c r="W205" s="669"/>
      <c r="X205" s="669"/>
      <c r="Y205" s="669"/>
      <c r="Z205" s="669"/>
      <c r="AA205" s="669"/>
      <c r="AB205" s="669"/>
      <c r="AC205" s="669"/>
      <c r="AD205" s="669"/>
      <c r="AE205" s="669"/>
      <c r="AF205" s="669"/>
      <c r="AG205" s="669"/>
      <c r="AH205" s="669"/>
      <c r="AI205" s="669"/>
      <c r="AJ205" s="669"/>
      <c r="AK205" s="669"/>
      <c r="AL205" s="669"/>
      <c r="AM205" s="669"/>
      <c r="AN205" s="669"/>
      <c r="AO205" s="669"/>
      <c r="AP205" s="669"/>
      <c r="AQ205" s="669"/>
      <c r="AR205" s="669"/>
      <c r="AS205" s="669"/>
      <c r="AT205" s="669"/>
      <c r="AU205" s="669"/>
      <c r="AV205" s="669"/>
      <c r="AW205" s="669"/>
      <c r="AX205" s="669"/>
      <c r="AY205" s="669"/>
      <c r="AZ205" s="669"/>
      <c r="BA205" s="669"/>
      <c r="BB205" s="669"/>
      <c r="BC205" s="669"/>
      <c r="BD205" s="669"/>
      <c r="BE205" s="669"/>
      <c r="BF205" s="669"/>
      <c r="BG205" s="669"/>
      <c r="BH205" s="669"/>
      <c r="BI205" s="669"/>
      <c r="BJ205" s="669"/>
      <c r="BK205" s="669"/>
      <c r="BL205" s="669"/>
      <c r="BM205" s="669"/>
      <c r="BN205" s="669"/>
      <c r="BO205" s="669"/>
      <c r="BP205" s="669"/>
      <c r="BQ205" s="669"/>
      <c r="BR205" s="669"/>
      <c r="BS205" s="669"/>
      <c r="BT205" s="669"/>
      <c r="BU205" s="669"/>
      <c r="BV205" s="669"/>
      <c r="BW205" s="669"/>
      <c r="BX205" s="669"/>
      <c r="BY205" s="669"/>
      <c r="BZ205" s="669"/>
      <c r="CA205" s="669"/>
      <c r="CB205" s="669"/>
      <c r="CC205" s="669"/>
      <c r="CD205" s="669"/>
      <c r="CE205" s="669"/>
      <c r="CF205" s="669"/>
      <c r="CG205" s="669"/>
      <c r="CH205" s="669"/>
      <c r="CI205" s="669"/>
      <c r="CJ205" s="669"/>
      <c r="CK205" s="669"/>
      <c r="CL205" s="669"/>
      <c r="CM205" s="669"/>
      <c r="CN205" s="669"/>
      <c r="CO205" s="669"/>
      <c r="CP205" s="669"/>
      <c r="CQ205" s="669"/>
      <c r="CR205" s="669"/>
      <c r="CS205" s="669"/>
      <c r="CT205" s="669"/>
      <c r="CU205" s="669"/>
      <c r="CV205" s="669"/>
      <c r="CW205" s="669"/>
      <c r="CX205" s="669"/>
      <c r="CY205" s="669"/>
      <c r="CZ205" s="669"/>
      <c r="DA205" s="669"/>
      <c r="DB205" s="669"/>
      <c r="DC205" s="669"/>
      <c r="DD205" s="669"/>
      <c r="DE205" s="669"/>
      <c r="DF205" s="669"/>
      <c r="DG205" s="669"/>
      <c r="DH205" s="669"/>
      <c r="DI205" s="669"/>
      <c r="DJ205" s="669"/>
      <c r="DK205" s="669"/>
      <c r="DL205" s="669"/>
      <c r="DM205" s="669"/>
      <c r="DN205" s="669"/>
      <c r="DO205" s="669"/>
      <c r="DP205" s="669"/>
      <c r="DQ205" s="669"/>
      <c r="DR205" s="669"/>
      <c r="DS205" s="669"/>
      <c r="DT205" s="669"/>
      <c r="DU205" s="669"/>
      <c r="DV205" s="669"/>
      <c r="DW205" s="669"/>
      <c r="DX205" s="669"/>
      <c r="DY205" s="669"/>
      <c r="DZ205" s="669"/>
      <c r="EA205" s="669"/>
      <c r="EB205" s="669"/>
      <c r="EC205" s="669"/>
      <c r="ED205" s="669"/>
      <c r="EE205" s="669"/>
      <c r="EF205" s="669"/>
      <c r="EG205" s="669"/>
      <c r="EH205" s="669"/>
      <c r="EI205" s="669"/>
      <c r="EJ205" s="669"/>
      <c r="EK205" s="669"/>
      <c r="EL205" s="669"/>
      <c r="EM205" s="669"/>
      <c r="EN205" s="669"/>
      <c r="EO205" s="669"/>
      <c r="EP205" s="669"/>
      <c r="EQ205" s="669"/>
      <c r="ER205" s="669"/>
      <c r="ES205" s="669"/>
      <c r="ET205" s="669"/>
      <c r="EU205" s="669"/>
      <c r="EV205" s="669"/>
      <c r="EW205" s="669"/>
      <c r="EX205" s="669"/>
      <c r="EY205" s="669"/>
      <c r="EZ205" s="669"/>
      <c r="FA205" s="669"/>
      <c r="FB205" s="669"/>
      <c r="FC205" s="669"/>
      <c r="FD205" s="669"/>
      <c r="FE205" s="669"/>
      <c r="FF205" s="669"/>
      <c r="FG205" s="669"/>
      <c r="FH205" s="669"/>
      <c r="FI205" s="669"/>
      <c r="FJ205" s="669"/>
      <c r="FK205" s="669"/>
      <c r="FL205" s="669"/>
      <c r="FM205" s="669"/>
      <c r="FN205" s="669"/>
      <c r="FO205" s="669"/>
      <c r="FP205" s="669"/>
      <c r="FQ205" s="669"/>
      <c r="FR205" s="669"/>
      <c r="FS205" s="669"/>
      <c r="FT205" s="669"/>
      <c r="FU205" s="669"/>
      <c r="FV205" s="669"/>
      <c r="FW205" s="669"/>
      <c r="FX205" s="669"/>
      <c r="FY205" s="669"/>
      <c r="FZ205" s="669"/>
      <c r="GA205" s="669"/>
      <c r="GB205" s="669"/>
      <c r="GC205" s="669"/>
      <c r="GD205" s="669"/>
      <c r="GE205" s="669"/>
      <c r="GF205" s="669"/>
      <c r="GG205" s="669"/>
      <c r="GH205" s="669"/>
      <c r="GI205" s="669"/>
      <c r="GJ205" s="669"/>
      <c r="GK205" s="669"/>
      <c r="GL205" s="669"/>
      <c r="GM205" s="669"/>
      <c r="GN205" s="669"/>
      <c r="GO205" s="669"/>
      <c r="GP205" s="669"/>
      <c r="GQ205" s="669"/>
      <c r="GR205" s="669"/>
      <c r="GS205" s="669"/>
      <c r="GT205" s="669"/>
      <c r="GU205" s="669"/>
      <c r="GV205" s="669"/>
      <c r="GW205" s="669"/>
      <c r="GX205" s="669"/>
      <c r="GY205" s="669"/>
      <c r="GZ205" s="669"/>
      <c r="HA205" s="669"/>
      <c r="HB205" s="669"/>
      <c r="HC205" s="669"/>
      <c r="HD205" s="669"/>
      <c r="HE205" s="669"/>
      <c r="HF205" s="669"/>
      <c r="HG205" s="669"/>
      <c r="HH205" s="669"/>
      <c r="HI205" s="669"/>
      <c r="HJ205" s="669"/>
      <c r="HK205" s="669"/>
      <c r="HL205" s="669"/>
      <c r="HM205" s="669"/>
      <c r="HN205" s="669"/>
      <c r="HO205" s="669"/>
      <c r="HP205" s="669"/>
      <c r="HQ205" s="669"/>
      <c r="HR205" s="669"/>
      <c r="HS205" s="669"/>
      <c r="HT205" s="669"/>
      <c r="HU205" s="669"/>
      <c r="HV205" s="669"/>
      <c r="HW205" s="669"/>
      <c r="HX205" s="669"/>
      <c r="HY205" s="669"/>
      <c r="HZ205" s="669"/>
      <c r="IA205" s="669"/>
      <c r="IB205" s="669"/>
      <c r="IC205" s="669"/>
      <c r="ID205" s="669"/>
      <c r="IE205" s="669"/>
      <c r="IF205" s="669"/>
      <c r="IG205" s="669"/>
      <c r="IH205" s="669"/>
      <c r="II205" s="669"/>
      <c r="IJ205" s="669"/>
      <c r="IK205" s="669"/>
      <c r="IL205" s="669"/>
      <c r="IM205" s="669"/>
    </row>
    <row r="206" spans="1:248">
      <c r="A206" s="648"/>
      <c r="B206" s="648"/>
      <c r="C206" s="648"/>
      <c r="D206" s="663"/>
      <c r="E206" s="936"/>
      <c r="F206" s="940"/>
      <c r="G206" s="939"/>
      <c r="H206" s="941"/>
      <c r="I206" s="936"/>
      <c r="J206" s="936"/>
      <c r="K206" s="936"/>
      <c r="L206" s="936"/>
      <c r="M206" s="942"/>
      <c r="N206" s="936"/>
      <c r="O206" s="937"/>
      <c r="P206" s="936"/>
      <c r="Q206" s="936"/>
      <c r="R206" s="936"/>
      <c r="S206" s="936"/>
      <c r="T206" s="936"/>
      <c r="U206" s="669"/>
      <c r="V206" s="669"/>
      <c r="W206" s="669"/>
      <c r="X206" s="669"/>
      <c r="Y206" s="669"/>
      <c r="Z206" s="669"/>
      <c r="AA206" s="669"/>
      <c r="AB206" s="669"/>
      <c r="AC206" s="669"/>
      <c r="AD206" s="669"/>
      <c r="AE206" s="669"/>
      <c r="AF206" s="669"/>
      <c r="AG206" s="669"/>
      <c r="AH206" s="669"/>
      <c r="AI206" s="669"/>
      <c r="AJ206" s="669"/>
      <c r="AK206" s="669"/>
      <c r="AL206" s="669"/>
      <c r="AM206" s="669"/>
      <c r="AN206" s="669"/>
      <c r="AO206" s="669"/>
      <c r="AP206" s="669"/>
      <c r="AQ206" s="669"/>
      <c r="AR206" s="669"/>
      <c r="AS206" s="669"/>
      <c r="AT206" s="669"/>
      <c r="AU206" s="669"/>
      <c r="AV206" s="669"/>
      <c r="AW206" s="669"/>
      <c r="AX206" s="669"/>
      <c r="AY206" s="669"/>
      <c r="AZ206" s="669"/>
      <c r="BA206" s="669"/>
      <c r="BB206" s="669"/>
      <c r="BC206" s="669"/>
      <c r="BD206" s="669"/>
      <c r="BE206" s="669"/>
      <c r="BF206" s="669"/>
      <c r="BG206" s="669"/>
      <c r="BH206" s="669"/>
      <c r="BI206" s="669"/>
      <c r="BJ206" s="669"/>
      <c r="BK206" s="669"/>
      <c r="BL206" s="669"/>
      <c r="BM206" s="669"/>
      <c r="BN206" s="669"/>
      <c r="BO206" s="669"/>
      <c r="BP206" s="669"/>
      <c r="BQ206" s="669"/>
      <c r="BR206" s="669"/>
      <c r="BS206" s="669"/>
      <c r="BT206" s="669"/>
      <c r="BU206" s="669"/>
      <c r="BV206" s="669"/>
      <c r="BW206" s="669"/>
      <c r="BX206" s="669"/>
      <c r="BY206" s="669"/>
      <c r="BZ206" s="669"/>
      <c r="CA206" s="669"/>
      <c r="CB206" s="669"/>
      <c r="CC206" s="669"/>
      <c r="CD206" s="669"/>
      <c r="CE206" s="669"/>
      <c r="CF206" s="669"/>
      <c r="CG206" s="669"/>
      <c r="CH206" s="669"/>
      <c r="CI206" s="669"/>
      <c r="CJ206" s="669"/>
      <c r="CK206" s="669"/>
      <c r="CL206" s="669"/>
      <c r="CM206" s="669"/>
      <c r="CN206" s="669"/>
      <c r="CO206" s="669"/>
      <c r="CP206" s="669"/>
      <c r="CQ206" s="669"/>
      <c r="CR206" s="669"/>
      <c r="CS206" s="669"/>
      <c r="CT206" s="669"/>
      <c r="CU206" s="669"/>
      <c r="CV206" s="669"/>
      <c r="CW206" s="669"/>
      <c r="CX206" s="669"/>
      <c r="CY206" s="669"/>
      <c r="CZ206" s="669"/>
      <c r="DA206" s="669"/>
      <c r="DB206" s="669"/>
      <c r="DC206" s="669"/>
      <c r="DD206" s="669"/>
      <c r="DE206" s="669"/>
      <c r="DF206" s="669"/>
      <c r="DG206" s="669"/>
      <c r="DH206" s="669"/>
      <c r="DI206" s="669"/>
      <c r="DJ206" s="669"/>
      <c r="DK206" s="669"/>
      <c r="DL206" s="669"/>
      <c r="DM206" s="669"/>
      <c r="DN206" s="669"/>
      <c r="DO206" s="669"/>
      <c r="DP206" s="669"/>
      <c r="DQ206" s="669"/>
      <c r="DR206" s="669"/>
      <c r="DS206" s="669"/>
      <c r="DT206" s="669"/>
      <c r="DU206" s="669"/>
      <c r="DV206" s="669"/>
      <c r="DW206" s="669"/>
      <c r="DX206" s="669"/>
      <c r="DY206" s="669"/>
      <c r="DZ206" s="669"/>
      <c r="EA206" s="669"/>
      <c r="EB206" s="669"/>
      <c r="EC206" s="669"/>
      <c r="ED206" s="669"/>
      <c r="EE206" s="669"/>
      <c r="EF206" s="669"/>
      <c r="EG206" s="669"/>
      <c r="EH206" s="669"/>
      <c r="EI206" s="669"/>
      <c r="EJ206" s="669"/>
      <c r="EK206" s="669"/>
      <c r="EL206" s="669"/>
      <c r="EM206" s="669"/>
      <c r="EN206" s="669"/>
      <c r="EO206" s="669"/>
      <c r="EP206" s="669"/>
      <c r="EQ206" s="669"/>
      <c r="ER206" s="669"/>
      <c r="ES206" s="669"/>
      <c r="ET206" s="669"/>
      <c r="EU206" s="669"/>
      <c r="EV206" s="669"/>
      <c r="EW206" s="669"/>
      <c r="EX206" s="669"/>
      <c r="EY206" s="669"/>
      <c r="EZ206" s="669"/>
      <c r="FA206" s="669"/>
      <c r="FB206" s="669"/>
      <c r="FC206" s="669"/>
      <c r="FD206" s="669"/>
      <c r="FE206" s="669"/>
      <c r="FF206" s="669"/>
      <c r="FG206" s="669"/>
      <c r="FH206" s="669"/>
      <c r="FI206" s="669"/>
      <c r="FJ206" s="669"/>
      <c r="FK206" s="669"/>
      <c r="FL206" s="669"/>
      <c r="FM206" s="669"/>
      <c r="FN206" s="669"/>
      <c r="FO206" s="669"/>
      <c r="FP206" s="669"/>
      <c r="FQ206" s="669"/>
      <c r="FR206" s="669"/>
      <c r="FS206" s="669"/>
      <c r="FT206" s="669"/>
      <c r="FU206" s="669"/>
      <c r="FV206" s="669"/>
      <c r="FW206" s="669"/>
      <c r="FX206" s="669"/>
      <c r="FY206" s="669"/>
      <c r="FZ206" s="669"/>
      <c r="GA206" s="669"/>
      <c r="GB206" s="669"/>
      <c r="GC206" s="669"/>
      <c r="GD206" s="669"/>
      <c r="GE206" s="669"/>
      <c r="GF206" s="669"/>
      <c r="GG206" s="669"/>
      <c r="GH206" s="669"/>
      <c r="GI206" s="669"/>
      <c r="GJ206" s="669"/>
      <c r="GK206" s="669"/>
      <c r="GL206" s="669"/>
      <c r="GM206" s="669"/>
      <c r="GN206" s="669"/>
      <c r="GO206" s="669"/>
      <c r="GP206" s="669"/>
      <c r="GQ206" s="669"/>
      <c r="GR206" s="669"/>
      <c r="GS206" s="669"/>
      <c r="GT206" s="669"/>
      <c r="GU206" s="669"/>
      <c r="GV206" s="669"/>
      <c r="GW206" s="669"/>
      <c r="GX206" s="669"/>
      <c r="GY206" s="669"/>
      <c r="GZ206" s="669"/>
      <c r="HA206" s="669"/>
      <c r="HB206" s="669"/>
      <c r="HC206" s="669"/>
      <c r="HD206" s="669"/>
      <c r="HE206" s="669"/>
      <c r="HF206" s="669"/>
      <c r="HG206" s="669"/>
      <c r="HH206" s="669"/>
      <c r="HI206" s="669"/>
      <c r="HJ206" s="669"/>
      <c r="HK206" s="669"/>
      <c r="HL206" s="669"/>
      <c r="HM206" s="669"/>
      <c r="HN206" s="669"/>
      <c r="HO206" s="669"/>
      <c r="HP206" s="669"/>
      <c r="HQ206" s="669"/>
      <c r="HR206" s="669"/>
      <c r="HS206" s="669"/>
      <c r="HT206" s="669"/>
      <c r="HU206" s="669"/>
      <c r="HV206" s="669"/>
      <c r="HW206" s="669"/>
      <c r="HX206" s="669"/>
      <c r="HY206" s="669"/>
      <c r="HZ206" s="669"/>
      <c r="IA206" s="669"/>
      <c r="IB206" s="669"/>
      <c r="IC206" s="669"/>
      <c r="ID206" s="669"/>
      <c r="IE206" s="669"/>
      <c r="IF206" s="669"/>
      <c r="IG206" s="669"/>
      <c r="IH206" s="669"/>
      <c r="II206" s="669"/>
      <c r="IJ206" s="669"/>
      <c r="IK206" s="669"/>
      <c r="IL206" s="669"/>
      <c r="IM206" s="669"/>
    </row>
    <row r="207" spans="1:248">
      <c r="A207" s="648"/>
      <c r="B207" s="648"/>
      <c r="C207" s="648"/>
      <c r="D207" s="663"/>
      <c r="E207" s="938"/>
      <c r="F207" s="940"/>
      <c r="G207" s="939"/>
      <c r="H207" s="941"/>
      <c r="I207" s="936"/>
      <c r="J207" s="936"/>
      <c r="K207" s="936"/>
      <c r="L207" s="936"/>
      <c r="M207" s="943"/>
      <c r="N207" s="936"/>
      <c r="O207" s="937"/>
      <c r="P207" s="936"/>
      <c r="Q207" s="936"/>
      <c r="R207" s="936"/>
      <c r="S207" s="936"/>
      <c r="T207" s="936"/>
      <c r="U207" s="669"/>
      <c r="V207" s="669"/>
      <c r="W207" s="669"/>
      <c r="X207" s="669"/>
      <c r="Y207" s="669"/>
      <c r="Z207" s="669"/>
      <c r="AA207" s="669"/>
      <c r="AB207" s="669"/>
      <c r="AC207" s="669"/>
      <c r="AD207" s="669"/>
      <c r="AE207" s="669"/>
      <c r="AF207" s="669"/>
      <c r="AG207" s="669"/>
      <c r="AH207" s="669"/>
      <c r="AI207" s="669"/>
      <c r="AJ207" s="669"/>
      <c r="AK207" s="669"/>
      <c r="AL207" s="669"/>
      <c r="AM207" s="669"/>
      <c r="AN207" s="669"/>
      <c r="AO207" s="669"/>
      <c r="AP207" s="669"/>
      <c r="AQ207" s="669"/>
      <c r="AR207" s="669"/>
      <c r="AS207" s="669"/>
      <c r="AT207" s="669"/>
      <c r="AU207" s="669"/>
      <c r="AV207" s="669"/>
      <c r="AW207" s="669"/>
      <c r="AX207" s="669"/>
      <c r="AY207" s="669"/>
      <c r="AZ207" s="669"/>
      <c r="BA207" s="669"/>
      <c r="BB207" s="669"/>
      <c r="BC207" s="669"/>
      <c r="BD207" s="669"/>
      <c r="BE207" s="669"/>
      <c r="BF207" s="669"/>
      <c r="BG207" s="669"/>
      <c r="BH207" s="669"/>
      <c r="BI207" s="669"/>
      <c r="BJ207" s="669"/>
      <c r="BK207" s="669"/>
      <c r="BL207" s="669"/>
      <c r="BM207" s="669"/>
      <c r="BN207" s="669"/>
      <c r="BO207" s="669"/>
      <c r="BP207" s="669"/>
      <c r="BQ207" s="669"/>
      <c r="BR207" s="669"/>
      <c r="BS207" s="669"/>
      <c r="BT207" s="669"/>
      <c r="BU207" s="669"/>
      <c r="BV207" s="669"/>
      <c r="BW207" s="669"/>
      <c r="BX207" s="669"/>
      <c r="BY207" s="669"/>
      <c r="BZ207" s="669"/>
      <c r="CA207" s="669"/>
      <c r="CB207" s="669"/>
      <c r="CC207" s="669"/>
      <c r="CD207" s="669"/>
      <c r="CE207" s="669"/>
      <c r="CF207" s="669"/>
      <c r="CG207" s="669"/>
      <c r="CH207" s="669"/>
      <c r="CI207" s="669"/>
      <c r="CJ207" s="669"/>
      <c r="CK207" s="669"/>
      <c r="CL207" s="669"/>
      <c r="CM207" s="669"/>
      <c r="CN207" s="669"/>
      <c r="CO207" s="669"/>
      <c r="CP207" s="669"/>
      <c r="CQ207" s="669"/>
      <c r="CR207" s="669"/>
      <c r="CS207" s="669"/>
      <c r="CT207" s="669"/>
      <c r="CU207" s="669"/>
      <c r="CV207" s="669"/>
      <c r="CW207" s="669"/>
      <c r="CX207" s="669"/>
      <c r="CY207" s="669"/>
      <c r="CZ207" s="669"/>
      <c r="DA207" s="669"/>
      <c r="DB207" s="669"/>
      <c r="DC207" s="669"/>
      <c r="DD207" s="669"/>
      <c r="DE207" s="669"/>
      <c r="DF207" s="669"/>
      <c r="DG207" s="669"/>
      <c r="DH207" s="669"/>
      <c r="DI207" s="669"/>
      <c r="DJ207" s="669"/>
      <c r="DK207" s="669"/>
      <c r="DL207" s="669"/>
      <c r="DM207" s="669"/>
      <c r="DN207" s="669"/>
      <c r="DO207" s="669"/>
      <c r="DP207" s="669"/>
      <c r="DQ207" s="669"/>
      <c r="DR207" s="669"/>
      <c r="DS207" s="669"/>
      <c r="DT207" s="669"/>
      <c r="DU207" s="669"/>
      <c r="DV207" s="669"/>
      <c r="DW207" s="669"/>
      <c r="DX207" s="669"/>
      <c r="DY207" s="669"/>
      <c r="DZ207" s="669"/>
      <c r="EA207" s="669"/>
      <c r="EB207" s="669"/>
      <c r="EC207" s="669"/>
      <c r="ED207" s="669"/>
      <c r="EE207" s="669"/>
      <c r="EF207" s="669"/>
      <c r="EG207" s="669"/>
      <c r="EH207" s="669"/>
      <c r="EI207" s="669"/>
      <c r="EJ207" s="669"/>
      <c r="EK207" s="669"/>
      <c r="EL207" s="669"/>
      <c r="EM207" s="669"/>
      <c r="EN207" s="669"/>
      <c r="EO207" s="669"/>
      <c r="EP207" s="669"/>
      <c r="EQ207" s="669"/>
      <c r="ER207" s="669"/>
      <c r="ES207" s="669"/>
      <c r="ET207" s="669"/>
      <c r="EU207" s="669"/>
      <c r="EV207" s="669"/>
      <c r="EW207" s="669"/>
      <c r="EX207" s="669"/>
      <c r="EY207" s="669"/>
      <c r="EZ207" s="669"/>
      <c r="FA207" s="669"/>
      <c r="FB207" s="669"/>
      <c r="FC207" s="669"/>
      <c r="FD207" s="669"/>
      <c r="FE207" s="669"/>
      <c r="FF207" s="669"/>
      <c r="FG207" s="669"/>
      <c r="FH207" s="669"/>
      <c r="FI207" s="669"/>
      <c r="FJ207" s="669"/>
      <c r="FK207" s="669"/>
      <c r="FL207" s="669"/>
      <c r="FM207" s="669"/>
      <c r="FN207" s="669"/>
      <c r="FO207" s="669"/>
      <c r="FP207" s="669"/>
      <c r="FQ207" s="669"/>
      <c r="FR207" s="669"/>
      <c r="FS207" s="669"/>
      <c r="FT207" s="669"/>
      <c r="FU207" s="669"/>
      <c r="FV207" s="669"/>
      <c r="FW207" s="669"/>
      <c r="FX207" s="669"/>
      <c r="FY207" s="669"/>
      <c r="FZ207" s="669"/>
      <c r="GA207" s="669"/>
      <c r="GB207" s="669"/>
      <c r="GC207" s="669"/>
      <c r="GD207" s="669"/>
      <c r="GE207" s="669"/>
      <c r="GF207" s="669"/>
      <c r="GG207" s="669"/>
      <c r="GH207" s="669"/>
      <c r="GI207" s="669"/>
      <c r="GJ207" s="669"/>
      <c r="GK207" s="669"/>
      <c r="GL207" s="669"/>
      <c r="GM207" s="669"/>
      <c r="GN207" s="669"/>
      <c r="GO207" s="669"/>
      <c r="GP207" s="669"/>
      <c r="GQ207" s="669"/>
      <c r="GR207" s="669"/>
      <c r="GS207" s="669"/>
      <c r="GT207" s="669"/>
      <c r="GU207" s="669"/>
      <c r="GV207" s="669"/>
      <c r="GW207" s="669"/>
      <c r="GX207" s="669"/>
      <c r="GY207" s="669"/>
      <c r="GZ207" s="669"/>
      <c r="HA207" s="669"/>
      <c r="HB207" s="669"/>
      <c r="HC207" s="669"/>
      <c r="HD207" s="669"/>
      <c r="HE207" s="669"/>
      <c r="HF207" s="669"/>
      <c r="HG207" s="669"/>
      <c r="HH207" s="669"/>
      <c r="HI207" s="669"/>
      <c r="HJ207" s="669"/>
      <c r="HK207" s="669"/>
      <c r="HL207" s="669"/>
      <c r="HM207" s="669"/>
      <c r="HN207" s="669"/>
      <c r="HO207" s="669"/>
      <c r="HP207" s="669"/>
      <c r="HQ207" s="669"/>
      <c r="HR207" s="669"/>
      <c r="HS207" s="669"/>
      <c r="HT207" s="669"/>
      <c r="HU207" s="669"/>
      <c r="HV207" s="669"/>
      <c r="HW207" s="669"/>
      <c r="HX207" s="669"/>
      <c r="HY207" s="669"/>
      <c r="HZ207" s="669"/>
      <c r="IA207" s="669"/>
      <c r="IB207" s="669"/>
      <c r="IC207" s="669"/>
      <c r="ID207" s="669"/>
      <c r="IE207" s="669"/>
      <c r="IF207" s="669"/>
      <c r="IG207" s="669"/>
      <c r="IH207" s="669"/>
      <c r="II207" s="669"/>
      <c r="IJ207" s="669"/>
      <c r="IK207" s="669"/>
      <c r="IL207" s="669"/>
      <c r="IM207" s="669"/>
    </row>
    <row r="208" spans="1:248">
      <c r="A208" s="648"/>
      <c r="B208" s="648"/>
      <c r="C208" s="648"/>
      <c r="D208" s="663"/>
      <c r="E208" s="648"/>
      <c r="F208" s="664"/>
      <c r="G208" s="665"/>
      <c r="H208" s="666"/>
      <c r="I208" s="549"/>
      <c r="J208" s="667"/>
      <c r="K208" s="579"/>
      <c r="L208" s="549"/>
      <c r="M208" s="95"/>
      <c r="N208" s="549"/>
      <c r="O208" s="668"/>
      <c r="P208" s="549"/>
      <c r="Q208" s="549"/>
      <c r="R208" s="549"/>
      <c r="S208" s="549"/>
      <c r="T208" s="549"/>
      <c r="U208" s="669"/>
      <c r="V208" s="669"/>
      <c r="W208" s="669"/>
      <c r="X208" s="669"/>
      <c r="Y208" s="669"/>
      <c r="Z208" s="669"/>
      <c r="AA208" s="669"/>
      <c r="AB208" s="669"/>
      <c r="AC208" s="669"/>
      <c r="AD208" s="669"/>
      <c r="AE208" s="669"/>
      <c r="AF208" s="669"/>
      <c r="AG208" s="669"/>
      <c r="AH208" s="669"/>
      <c r="AI208" s="669"/>
      <c r="AJ208" s="669"/>
      <c r="AK208" s="669"/>
      <c r="AL208" s="669"/>
      <c r="AM208" s="669"/>
      <c r="AN208" s="669"/>
      <c r="AO208" s="669"/>
      <c r="AP208" s="669"/>
      <c r="AQ208" s="669"/>
      <c r="AR208" s="669"/>
      <c r="AS208" s="669"/>
      <c r="AT208" s="669"/>
      <c r="AU208" s="669"/>
      <c r="AV208" s="669"/>
      <c r="AW208" s="669"/>
      <c r="AX208" s="669"/>
      <c r="AY208" s="669"/>
      <c r="AZ208" s="669"/>
      <c r="BA208" s="669"/>
      <c r="BB208" s="669"/>
      <c r="BC208" s="669"/>
      <c r="BD208" s="669"/>
      <c r="BE208" s="669"/>
      <c r="BF208" s="669"/>
      <c r="BG208" s="669"/>
      <c r="BH208" s="669"/>
      <c r="BI208" s="669"/>
      <c r="BJ208" s="669"/>
      <c r="BK208" s="669"/>
      <c r="BL208" s="669"/>
      <c r="BM208" s="669"/>
      <c r="BN208" s="669"/>
      <c r="BO208" s="669"/>
      <c r="BP208" s="669"/>
      <c r="BQ208" s="669"/>
      <c r="BR208" s="669"/>
      <c r="BS208" s="669"/>
      <c r="BT208" s="669"/>
      <c r="BU208" s="669"/>
      <c r="BV208" s="669"/>
      <c r="BW208" s="669"/>
      <c r="BX208" s="669"/>
      <c r="BY208" s="669"/>
      <c r="BZ208" s="669"/>
      <c r="CA208" s="669"/>
      <c r="CB208" s="669"/>
      <c r="CC208" s="669"/>
      <c r="CD208" s="669"/>
      <c r="CE208" s="669"/>
      <c r="CF208" s="669"/>
      <c r="CG208" s="669"/>
      <c r="CH208" s="669"/>
      <c r="CI208" s="669"/>
      <c r="CJ208" s="669"/>
      <c r="CK208" s="669"/>
      <c r="CL208" s="669"/>
      <c r="CM208" s="669"/>
      <c r="CN208" s="669"/>
      <c r="CO208" s="669"/>
      <c r="CP208" s="669"/>
      <c r="CQ208" s="669"/>
      <c r="CR208" s="669"/>
      <c r="CS208" s="669"/>
      <c r="CT208" s="669"/>
      <c r="CU208" s="669"/>
      <c r="CV208" s="669"/>
      <c r="CW208" s="669"/>
      <c r="CX208" s="669"/>
      <c r="CY208" s="669"/>
      <c r="CZ208" s="669"/>
      <c r="DA208" s="669"/>
      <c r="DB208" s="669"/>
      <c r="DC208" s="669"/>
      <c r="DD208" s="669"/>
      <c r="DE208" s="669"/>
      <c r="DF208" s="669"/>
      <c r="DG208" s="669"/>
      <c r="DH208" s="669"/>
      <c r="DI208" s="669"/>
      <c r="DJ208" s="669"/>
      <c r="DK208" s="669"/>
      <c r="DL208" s="669"/>
      <c r="DM208" s="669"/>
      <c r="DN208" s="669"/>
      <c r="DO208" s="669"/>
      <c r="DP208" s="669"/>
      <c r="DQ208" s="669"/>
      <c r="DR208" s="669"/>
      <c r="DS208" s="669"/>
      <c r="DT208" s="669"/>
      <c r="DU208" s="669"/>
      <c r="DV208" s="669"/>
      <c r="DW208" s="669"/>
      <c r="DX208" s="669"/>
      <c r="DY208" s="669"/>
      <c r="DZ208" s="669"/>
      <c r="EA208" s="669"/>
      <c r="EB208" s="669"/>
      <c r="EC208" s="669"/>
      <c r="ED208" s="669"/>
      <c r="EE208" s="669"/>
      <c r="EF208" s="669"/>
      <c r="EG208" s="669"/>
      <c r="EH208" s="669"/>
      <c r="EI208" s="669"/>
      <c r="EJ208" s="669"/>
      <c r="EK208" s="669"/>
      <c r="EL208" s="669"/>
      <c r="EM208" s="669"/>
      <c r="EN208" s="669"/>
      <c r="EO208" s="669"/>
      <c r="EP208" s="669"/>
      <c r="EQ208" s="669"/>
      <c r="ER208" s="669"/>
      <c r="ES208" s="669"/>
      <c r="ET208" s="669"/>
      <c r="EU208" s="669"/>
      <c r="EV208" s="669"/>
      <c r="EW208" s="669"/>
      <c r="EX208" s="669"/>
      <c r="EY208" s="669"/>
      <c r="EZ208" s="669"/>
      <c r="FA208" s="669"/>
      <c r="FB208" s="669"/>
      <c r="FC208" s="669"/>
      <c r="FD208" s="669"/>
      <c r="FE208" s="669"/>
      <c r="FF208" s="669"/>
      <c r="FG208" s="669"/>
      <c r="FH208" s="669"/>
      <c r="FI208" s="669"/>
      <c r="FJ208" s="669"/>
      <c r="FK208" s="669"/>
      <c r="FL208" s="669"/>
      <c r="FM208" s="669"/>
      <c r="FN208" s="669"/>
      <c r="FO208" s="669"/>
      <c r="FP208" s="669"/>
      <c r="FQ208" s="669"/>
      <c r="FR208" s="669"/>
      <c r="FS208" s="669"/>
      <c r="FT208" s="669"/>
      <c r="FU208" s="669"/>
      <c r="FV208" s="669"/>
      <c r="FW208" s="669"/>
      <c r="FX208" s="669"/>
      <c r="FY208" s="669"/>
      <c r="FZ208" s="669"/>
      <c r="GA208" s="669"/>
      <c r="GB208" s="669"/>
      <c r="GC208" s="669"/>
      <c r="GD208" s="669"/>
      <c r="GE208" s="669"/>
      <c r="GF208" s="669"/>
      <c r="GG208" s="669"/>
      <c r="GH208" s="669"/>
      <c r="GI208" s="669"/>
      <c r="GJ208" s="669"/>
      <c r="GK208" s="669"/>
      <c r="GL208" s="669"/>
      <c r="GM208" s="669"/>
      <c r="GN208" s="669"/>
      <c r="GO208" s="669"/>
      <c r="GP208" s="669"/>
      <c r="GQ208" s="669"/>
      <c r="GR208" s="669"/>
      <c r="GS208" s="669"/>
      <c r="GT208" s="669"/>
      <c r="GU208" s="669"/>
      <c r="GV208" s="669"/>
      <c r="GW208" s="669"/>
      <c r="GX208" s="669"/>
      <c r="GY208" s="669"/>
      <c r="GZ208" s="669"/>
      <c r="HA208" s="669"/>
      <c r="HB208" s="669"/>
      <c r="HC208" s="669"/>
      <c r="HD208" s="669"/>
      <c r="HE208" s="669"/>
      <c r="HF208" s="669"/>
      <c r="HG208" s="669"/>
      <c r="HH208" s="669"/>
      <c r="HI208" s="669"/>
      <c r="HJ208" s="669"/>
      <c r="HK208" s="669"/>
      <c r="HL208" s="669"/>
      <c r="HM208" s="669"/>
      <c r="HN208" s="669"/>
      <c r="HO208" s="669"/>
      <c r="HP208" s="669"/>
      <c r="HQ208" s="669"/>
      <c r="HR208" s="669"/>
      <c r="HS208" s="669"/>
      <c r="HT208" s="669"/>
      <c r="HU208" s="669"/>
      <c r="HV208" s="669"/>
      <c r="HW208" s="669"/>
      <c r="HX208" s="669"/>
      <c r="HY208" s="669"/>
      <c r="HZ208" s="669"/>
      <c r="IA208" s="669"/>
      <c r="IB208" s="669"/>
      <c r="IC208" s="669"/>
      <c r="ID208" s="669"/>
      <c r="IE208" s="669"/>
      <c r="IF208" s="669"/>
      <c r="IG208" s="669"/>
      <c r="IH208" s="669"/>
      <c r="II208" s="669"/>
      <c r="IJ208" s="669"/>
      <c r="IK208" s="669"/>
      <c r="IL208" s="669"/>
      <c r="IM208" s="669"/>
    </row>
    <row r="209" spans="1:247">
      <c r="A209" s="648"/>
      <c r="B209" s="648"/>
      <c r="C209" s="648"/>
      <c r="D209" s="663"/>
      <c r="E209" s="549"/>
      <c r="F209" s="664"/>
      <c r="G209" s="665"/>
      <c r="H209" s="666"/>
      <c r="I209" s="549"/>
      <c r="J209" s="667"/>
      <c r="K209" s="579"/>
      <c r="L209" s="549"/>
      <c r="M209" s="95"/>
      <c r="N209" s="549"/>
      <c r="O209" s="668"/>
      <c r="P209" s="549"/>
      <c r="Q209" s="549"/>
      <c r="R209" s="549"/>
      <c r="S209" s="549"/>
      <c r="T209" s="549"/>
      <c r="U209" s="669"/>
      <c r="V209" s="669"/>
      <c r="W209" s="669"/>
      <c r="X209" s="669"/>
      <c r="Y209" s="669"/>
      <c r="Z209" s="669"/>
      <c r="AA209" s="669"/>
      <c r="AB209" s="669"/>
      <c r="AC209" s="669"/>
      <c r="AD209" s="669"/>
      <c r="AE209" s="669"/>
      <c r="AF209" s="669"/>
      <c r="AG209" s="669"/>
      <c r="AH209" s="669"/>
      <c r="AI209" s="669"/>
      <c r="AJ209" s="669"/>
      <c r="AK209" s="669"/>
      <c r="AL209" s="669"/>
      <c r="AM209" s="669"/>
      <c r="AN209" s="669"/>
      <c r="AO209" s="669"/>
      <c r="AP209" s="669"/>
      <c r="AQ209" s="669"/>
      <c r="AR209" s="669"/>
      <c r="AS209" s="669"/>
      <c r="AT209" s="669"/>
      <c r="AU209" s="669"/>
      <c r="AV209" s="669"/>
      <c r="AW209" s="669"/>
      <c r="AX209" s="669"/>
      <c r="AY209" s="669"/>
      <c r="AZ209" s="669"/>
      <c r="BA209" s="669"/>
      <c r="BB209" s="669"/>
      <c r="BC209" s="669"/>
      <c r="BD209" s="669"/>
      <c r="BE209" s="669"/>
      <c r="BF209" s="669"/>
      <c r="BG209" s="669"/>
      <c r="BH209" s="669"/>
      <c r="BI209" s="669"/>
      <c r="BJ209" s="669"/>
      <c r="BK209" s="669"/>
      <c r="BL209" s="669"/>
      <c r="BM209" s="669"/>
      <c r="BN209" s="669"/>
      <c r="BO209" s="669"/>
      <c r="BP209" s="669"/>
      <c r="BQ209" s="669"/>
      <c r="BR209" s="669"/>
      <c r="BS209" s="669"/>
      <c r="BT209" s="669"/>
      <c r="BU209" s="669"/>
      <c r="BV209" s="669"/>
      <c r="BW209" s="669"/>
      <c r="BX209" s="669"/>
      <c r="BY209" s="669"/>
      <c r="BZ209" s="669"/>
      <c r="CA209" s="669"/>
      <c r="CB209" s="669"/>
      <c r="CC209" s="669"/>
      <c r="CD209" s="669"/>
      <c r="CE209" s="669"/>
      <c r="CF209" s="669"/>
      <c r="CG209" s="669"/>
      <c r="CH209" s="669"/>
      <c r="CI209" s="669"/>
      <c r="CJ209" s="669"/>
      <c r="CK209" s="669"/>
      <c r="CL209" s="669"/>
      <c r="CM209" s="669"/>
      <c r="CN209" s="669"/>
      <c r="CO209" s="669"/>
      <c r="CP209" s="669"/>
      <c r="CQ209" s="669"/>
      <c r="CR209" s="669"/>
      <c r="CS209" s="669"/>
      <c r="CT209" s="669"/>
      <c r="CU209" s="669"/>
      <c r="CV209" s="669"/>
      <c r="CW209" s="669"/>
      <c r="CX209" s="669"/>
      <c r="CY209" s="669"/>
      <c r="CZ209" s="669"/>
      <c r="DA209" s="669"/>
      <c r="DB209" s="669"/>
      <c r="DC209" s="669"/>
      <c r="DD209" s="669"/>
      <c r="DE209" s="669"/>
      <c r="DF209" s="669"/>
      <c r="DG209" s="669"/>
      <c r="DH209" s="669"/>
      <c r="DI209" s="669"/>
      <c r="DJ209" s="669"/>
      <c r="DK209" s="669"/>
      <c r="DL209" s="669"/>
      <c r="DM209" s="669"/>
      <c r="DN209" s="669"/>
      <c r="DO209" s="669"/>
      <c r="DP209" s="669"/>
      <c r="DQ209" s="669"/>
      <c r="DR209" s="669"/>
      <c r="DS209" s="669"/>
      <c r="DT209" s="669"/>
      <c r="DU209" s="669"/>
      <c r="DV209" s="669"/>
      <c r="DW209" s="669"/>
      <c r="DX209" s="669"/>
      <c r="DY209" s="669"/>
      <c r="DZ209" s="669"/>
      <c r="EA209" s="669"/>
      <c r="EB209" s="669"/>
      <c r="EC209" s="669"/>
      <c r="ED209" s="669"/>
      <c r="EE209" s="669"/>
      <c r="EF209" s="669"/>
      <c r="EG209" s="669"/>
      <c r="EH209" s="669"/>
      <c r="EI209" s="669"/>
      <c r="EJ209" s="669"/>
      <c r="EK209" s="669"/>
      <c r="EL209" s="669"/>
      <c r="EM209" s="669"/>
      <c r="EN209" s="669"/>
      <c r="EO209" s="669"/>
      <c r="EP209" s="669"/>
      <c r="EQ209" s="669"/>
      <c r="ER209" s="669"/>
      <c r="ES209" s="669"/>
      <c r="ET209" s="669"/>
      <c r="EU209" s="669"/>
      <c r="EV209" s="669"/>
      <c r="EW209" s="669"/>
      <c r="EX209" s="669"/>
      <c r="EY209" s="669"/>
      <c r="EZ209" s="669"/>
      <c r="FA209" s="669"/>
      <c r="FB209" s="669"/>
      <c r="FC209" s="669"/>
      <c r="FD209" s="669"/>
      <c r="FE209" s="669"/>
      <c r="FF209" s="669"/>
      <c r="FG209" s="669"/>
      <c r="FH209" s="669"/>
      <c r="FI209" s="669"/>
      <c r="FJ209" s="669"/>
      <c r="FK209" s="669"/>
      <c r="FL209" s="669"/>
      <c r="FM209" s="669"/>
      <c r="FN209" s="669"/>
      <c r="FO209" s="669"/>
      <c r="FP209" s="669"/>
      <c r="FQ209" s="669"/>
      <c r="FR209" s="669"/>
      <c r="FS209" s="669"/>
      <c r="FT209" s="669"/>
      <c r="FU209" s="669"/>
      <c r="FV209" s="669"/>
      <c r="FW209" s="669"/>
      <c r="FX209" s="669"/>
      <c r="FY209" s="669"/>
      <c r="FZ209" s="669"/>
      <c r="GA209" s="669"/>
      <c r="GB209" s="669"/>
      <c r="GC209" s="669"/>
      <c r="GD209" s="669"/>
      <c r="GE209" s="669"/>
      <c r="GF209" s="669"/>
      <c r="GG209" s="669"/>
      <c r="GH209" s="669"/>
      <c r="GI209" s="669"/>
      <c r="GJ209" s="669"/>
      <c r="GK209" s="669"/>
      <c r="GL209" s="669"/>
      <c r="GM209" s="669"/>
      <c r="GN209" s="669"/>
      <c r="GO209" s="669"/>
      <c r="GP209" s="669"/>
      <c r="GQ209" s="669"/>
      <c r="GR209" s="669"/>
      <c r="GS209" s="669"/>
      <c r="GT209" s="669"/>
      <c r="GU209" s="669"/>
      <c r="GV209" s="669"/>
      <c r="GW209" s="669"/>
      <c r="GX209" s="669"/>
      <c r="GY209" s="669"/>
      <c r="GZ209" s="669"/>
      <c r="HA209" s="669"/>
      <c r="HB209" s="669"/>
      <c r="HC209" s="669"/>
      <c r="HD209" s="669"/>
      <c r="HE209" s="669"/>
      <c r="HF209" s="669"/>
      <c r="HG209" s="669"/>
      <c r="HH209" s="669"/>
      <c r="HI209" s="669"/>
      <c r="HJ209" s="669"/>
      <c r="HK209" s="669"/>
      <c r="HL209" s="669"/>
      <c r="HM209" s="669"/>
      <c r="HN209" s="669"/>
      <c r="HO209" s="669"/>
      <c r="HP209" s="669"/>
      <c r="HQ209" s="669"/>
      <c r="HR209" s="669"/>
      <c r="HS209" s="669"/>
      <c r="HT209" s="669"/>
      <c r="HU209" s="669"/>
      <c r="HV209" s="669"/>
      <c r="HW209" s="669"/>
      <c r="HX209" s="669"/>
      <c r="HY209" s="669"/>
      <c r="HZ209" s="669"/>
      <c r="IA209" s="669"/>
      <c r="IB209" s="669"/>
      <c r="IC209" s="669"/>
      <c r="ID209" s="669"/>
      <c r="IE209" s="669"/>
      <c r="IF209" s="669"/>
      <c r="IG209" s="669"/>
      <c r="IH209" s="669"/>
      <c r="II209" s="669"/>
      <c r="IJ209" s="669"/>
      <c r="IK209" s="669"/>
      <c r="IL209" s="669"/>
      <c r="IM209" s="669"/>
    </row>
    <row r="210" spans="1:247">
      <c r="A210" s="648"/>
      <c r="B210" s="648"/>
      <c r="C210" s="648"/>
      <c r="D210" s="663"/>
      <c r="E210" s="648"/>
      <c r="F210" s="664"/>
      <c r="G210" s="665"/>
      <c r="H210" s="666"/>
      <c r="I210" s="549"/>
      <c r="J210" s="667"/>
      <c r="K210" s="579"/>
      <c r="L210" s="549"/>
      <c r="M210" s="95"/>
      <c r="N210" s="549"/>
      <c r="O210" s="668"/>
      <c r="P210" s="549"/>
      <c r="Q210" s="549"/>
      <c r="R210" s="549"/>
      <c r="S210" s="549"/>
      <c r="T210" s="549"/>
      <c r="U210" s="669"/>
      <c r="V210" s="669"/>
      <c r="W210" s="669"/>
      <c r="X210" s="669"/>
      <c r="Y210" s="669"/>
      <c r="Z210" s="669"/>
      <c r="AA210" s="669"/>
      <c r="AB210" s="669"/>
      <c r="AC210" s="669"/>
      <c r="AD210" s="669"/>
      <c r="AE210" s="669"/>
      <c r="AF210" s="669"/>
      <c r="AG210" s="669"/>
      <c r="AH210" s="669"/>
      <c r="AI210" s="669"/>
      <c r="AJ210" s="669"/>
      <c r="AK210" s="669"/>
      <c r="AL210" s="669"/>
      <c r="AM210" s="669"/>
      <c r="AN210" s="669"/>
      <c r="AO210" s="669"/>
      <c r="AP210" s="669"/>
      <c r="AQ210" s="669"/>
      <c r="AR210" s="669"/>
      <c r="AS210" s="669"/>
      <c r="AT210" s="669"/>
      <c r="AU210" s="669"/>
      <c r="AV210" s="669"/>
      <c r="AW210" s="669"/>
      <c r="AX210" s="669"/>
      <c r="AY210" s="669"/>
      <c r="AZ210" s="669"/>
      <c r="BA210" s="669"/>
      <c r="BB210" s="669"/>
      <c r="BC210" s="669"/>
      <c r="BD210" s="669"/>
      <c r="BE210" s="669"/>
      <c r="BF210" s="669"/>
      <c r="BG210" s="669"/>
      <c r="BH210" s="669"/>
      <c r="BI210" s="669"/>
      <c r="BJ210" s="669"/>
      <c r="BK210" s="669"/>
      <c r="BL210" s="669"/>
      <c r="BM210" s="669"/>
      <c r="BN210" s="669"/>
      <c r="BO210" s="669"/>
      <c r="BP210" s="669"/>
      <c r="BQ210" s="669"/>
      <c r="BR210" s="669"/>
      <c r="BS210" s="669"/>
      <c r="BT210" s="669"/>
      <c r="BU210" s="669"/>
      <c r="BV210" s="669"/>
      <c r="BW210" s="669"/>
      <c r="BX210" s="669"/>
      <c r="BY210" s="669"/>
      <c r="BZ210" s="669"/>
      <c r="CA210" s="669"/>
      <c r="CB210" s="669"/>
      <c r="CC210" s="669"/>
      <c r="CD210" s="669"/>
      <c r="CE210" s="669"/>
      <c r="CF210" s="669"/>
      <c r="CG210" s="669"/>
      <c r="CH210" s="669"/>
      <c r="CI210" s="669"/>
      <c r="CJ210" s="669"/>
      <c r="CK210" s="669"/>
      <c r="CL210" s="669"/>
      <c r="CM210" s="669"/>
      <c r="CN210" s="669"/>
      <c r="CO210" s="669"/>
      <c r="CP210" s="669"/>
      <c r="CQ210" s="669"/>
      <c r="CR210" s="669"/>
      <c r="CS210" s="669"/>
      <c r="CT210" s="669"/>
      <c r="CU210" s="669"/>
      <c r="CV210" s="669"/>
      <c r="CW210" s="669"/>
      <c r="CX210" s="669"/>
      <c r="CY210" s="669"/>
      <c r="CZ210" s="669"/>
      <c r="DA210" s="669"/>
      <c r="DB210" s="669"/>
      <c r="DC210" s="669"/>
      <c r="DD210" s="669"/>
      <c r="DE210" s="669"/>
      <c r="DF210" s="669"/>
      <c r="DG210" s="669"/>
      <c r="DH210" s="669"/>
      <c r="DI210" s="669"/>
      <c r="DJ210" s="669"/>
      <c r="DK210" s="669"/>
      <c r="DL210" s="669"/>
      <c r="DM210" s="669"/>
      <c r="DN210" s="669"/>
      <c r="DO210" s="669"/>
      <c r="DP210" s="669"/>
      <c r="DQ210" s="669"/>
      <c r="DR210" s="669"/>
      <c r="DS210" s="669"/>
      <c r="DT210" s="669"/>
      <c r="DU210" s="669"/>
      <c r="DV210" s="669"/>
      <c r="DW210" s="669"/>
      <c r="DX210" s="669"/>
      <c r="DY210" s="669"/>
      <c r="DZ210" s="669"/>
      <c r="EA210" s="669"/>
      <c r="EB210" s="669"/>
      <c r="EC210" s="669"/>
      <c r="ED210" s="669"/>
      <c r="EE210" s="669"/>
      <c r="EF210" s="669"/>
      <c r="EG210" s="669"/>
      <c r="EH210" s="669"/>
      <c r="EI210" s="669"/>
      <c r="EJ210" s="669"/>
      <c r="EK210" s="669"/>
      <c r="EL210" s="669"/>
      <c r="EM210" s="669"/>
      <c r="EN210" s="669"/>
      <c r="EO210" s="669"/>
      <c r="EP210" s="669"/>
      <c r="EQ210" s="669"/>
      <c r="ER210" s="669"/>
      <c r="ES210" s="669"/>
      <c r="ET210" s="669"/>
      <c r="EU210" s="669"/>
      <c r="EV210" s="669"/>
      <c r="EW210" s="669"/>
      <c r="EX210" s="669"/>
      <c r="EY210" s="669"/>
      <c r="EZ210" s="669"/>
      <c r="FA210" s="669"/>
      <c r="FB210" s="669"/>
      <c r="FC210" s="669"/>
      <c r="FD210" s="669"/>
      <c r="FE210" s="669"/>
      <c r="FF210" s="669"/>
      <c r="FG210" s="669"/>
      <c r="FH210" s="669"/>
      <c r="FI210" s="669"/>
      <c r="FJ210" s="669"/>
      <c r="FK210" s="669"/>
      <c r="FL210" s="669"/>
      <c r="FM210" s="669"/>
      <c r="FN210" s="669"/>
      <c r="FO210" s="669"/>
      <c r="FP210" s="669"/>
      <c r="FQ210" s="669"/>
      <c r="FR210" s="669"/>
      <c r="FS210" s="669"/>
      <c r="FT210" s="669"/>
      <c r="FU210" s="669"/>
      <c r="FV210" s="669"/>
      <c r="FW210" s="669"/>
      <c r="FX210" s="669"/>
      <c r="FY210" s="669"/>
      <c r="FZ210" s="669"/>
      <c r="GA210" s="669"/>
      <c r="GB210" s="669"/>
      <c r="GC210" s="669"/>
      <c r="GD210" s="669"/>
      <c r="GE210" s="669"/>
      <c r="GF210" s="669"/>
      <c r="GG210" s="669"/>
      <c r="GH210" s="669"/>
      <c r="GI210" s="669"/>
      <c r="GJ210" s="669"/>
      <c r="GK210" s="669"/>
      <c r="GL210" s="669"/>
      <c r="GM210" s="669"/>
      <c r="GN210" s="669"/>
      <c r="GO210" s="669"/>
      <c r="GP210" s="669"/>
      <c r="GQ210" s="669"/>
      <c r="GR210" s="669"/>
      <c r="GS210" s="669"/>
      <c r="GT210" s="669"/>
      <c r="GU210" s="669"/>
      <c r="GV210" s="669"/>
      <c r="GW210" s="669"/>
      <c r="GX210" s="669"/>
      <c r="GY210" s="669"/>
      <c r="GZ210" s="669"/>
      <c r="HA210" s="669"/>
      <c r="HB210" s="669"/>
      <c r="HC210" s="669"/>
      <c r="HD210" s="669"/>
      <c r="HE210" s="669"/>
      <c r="HF210" s="669"/>
      <c r="HG210" s="669"/>
      <c r="HH210" s="669"/>
      <c r="HI210" s="669"/>
      <c r="HJ210" s="669"/>
      <c r="HK210" s="669"/>
      <c r="HL210" s="669"/>
      <c r="HM210" s="669"/>
      <c r="HN210" s="669"/>
      <c r="HO210" s="669"/>
      <c r="HP210" s="669"/>
      <c r="HQ210" s="669"/>
      <c r="HR210" s="669"/>
      <c r="HS210" s="669"/>
      <c r="HT210" s="669"/>
      <c r="HU210" s="669"/>
      <c r="HV210" s="669"/>
      <c r="HW210" s="669"/>
      <c r="HX210" s="669"/>
      <c r="HY210" s="669"/>
      <c r="HZ210" s="669"/>
      <c r="IA210" s="669"/>
      <c r="IB210" s="669"/>
      <c r="IC210" s="669"/>
      <c r="ID210" s="669"/>
      <c r="IE210" s="669"/>
      <c r="IF210" s="669"/>
      <c r="IG210" s="669"/>
      <c r="IH210" s="669"/>
      <c r="II210" s="669"/>
      <c r="IJ210" s="669"/>
      <c r="IK210" s="669"/>
      <c r="IL210" s="669"/>
      <c r="IM210" s="669"/>
    </row>
    <row r="211" spans="1:247">
      <c r="A211" s="648"/>
      <c r="B211" s="648"/>
      <c r="C211" s="648"/>
      <c r="D211" s="944"/>
      <c r="E211" s="936"/>
      <c r="F211" s="940"/>
      <c r="G211" s="939"/>
      <c r="H211" s="666"/>
      <c r="I211" s="936"/>
      <c r="J211" s="936"/>
      <c r="K211" s="936"/>
      <c r="L211" s="936"/>
      <c r="M211" s="942"/>
      <c r="N211" s="936"/>
      <c r="O211" s="937"/>
      <c r="P211" s="936"/>
      <c r="Q211" s="936"/>
      <c r="R211" s="936"/>
      <c r="S211" s="936"/>
      <c r="T211" s="936"/>
      <c r="U211" s="669"/>
      <c r="V211" s="669"/>
      <c r="W211" s="669"/>
      <c r="X211" s="669"/>
      <c r="Y211" s="669"/>
      <c r="Z211" s="669"/>
      <c r="AA211" s="669"/>
      <c r="AB211" s="669"/>
      <c r="AC211" s="669"/>
      <c r="AD211" s="669"/>
      <c r="AE211" s="669"/>
      <c r="AF211" s="669"/>
      <c r="AG211" s="669"/>
      <c r="AH211" s="669"/>
      <c r="AI211" s="669"/>
      <c r="AJ211" s="669"/>
      <c r="AK211" s="669"/>
      <c r="AL211" s="669"/>
      <c r="AM211" s="669"/>
      <c r="AN211" s="669"/>
      <c r="AO211" s="669"/>
      <c r="AP211" s="669"/>
      <c r="AQ211" s="669"/>
      <c r="AR211" s="669"/>
      <c r="AS211" s="669"/>
      <c r="AT211" s="669"/>
      <c r="AU211" s="669"/>
      <c r="AV211" s="669"/>
      <c r="AW211" s="669"/>
      <c r="AX211" s="669"/>
      <c r="AY211" s="669"/>
      <c r="AZ211" s="669"/>
      <c r="BA211" s="669"/>
      <c r="BB211" s="669"/>
      <c r="BC211" s="669"/>
      <c r="BD211" s="669"/>
      <c r="BE211" s="669"/>
      <c r="BF211" s="669"/>
      <c r="BG211" s="669"/>
      <c r="BH211" s="669"/>
      <c r="BI211" s="669"/>
      <c r="BJ211" s="669"/>
      <c r="BK211" s="669"/>
      <c r="BL211" s="669"/>
      <c r="BM211" s="669"/>
      <c r="BN211" s="669"/>
      <c r="BO211" s="669"/>
      <c r="BP211" s="669"/>
      <c r="BQ211" s="669"/>
      <c r="BR211" s="669"/>
      <c r="BS211" s="669"/>
      <c r="BT211" s="669"/>
      <c r="BU211" s="669"/>
      <c r="BV211" s="669"/>
      <c r="BW211" s="669"/>
      <c r="BX211" s="669"/>
      <c r="BY211" s="669"/>
      <c r="BZ211" s="669"/>
      <c r="CA211" s="669"/>
      <c r="CB211" s="669"/>
      <c r="CC211" s="669"/>
      <c r="CD211" s="669"/>
      <c r="CE211" s="669"/>
      <c r="CF211" s="669"/>
      <c r="CG211" s="669"/>
      <c r="CH211" s="669"/>
      <c r="CI211" s="669"/>
      <c r="CJ211" s="669"/>
      <c r="CK211" s="669"/>
      <c r="CL211" s="669"/>
      <c r="CM211" s="669"/>
      <c r="CN211" s="669"/>
      <c r="CO211" s="669"/>
      <c r="CP211" s="669"/>
      <c r="CQ211" s="669"/>
      <c r="CR211" s="669"/>
      <c r="CS211" s="669"/>
      <c r="CT211" s="669"/>
      <c r="CU211" s="669"/>
      <c r="CV211" s="669"/>
      <c r="CW211" s="669"/>
      <c r="CX211" s="669"/>
      <c r="CY211" s="669"/>
      <c r="CZ211" s="669"/>
      <c r="DA211" s="669"/>
      <c r="DB211" s="669"/>
      <c r="DC211" s="669"/>
      <c r="DD211" s="669"/>
      <c r="DE211" s="669"/>
      <c r="DF211" s="669"/>
      <c r="DG211" s="669"/>
      <c r="DH211" s="669"/>
      <c r="DI211" s="669"/>
      <c r="DJ211" s="669"/>
      <c r="DK211" s="669"/>
      <c r="DL211" s="669"/>
      <c r="DM211" s="669"/>
      <c r="DN211" s="669"/>
      <c r="DO211" s="669"/>
      <c r="DP211" s="669"/>
      <c r="DQ211" s="669"/>
      <c r="DR211" s="669"/>
      <c r="DS211" s="669"/>
      <c r="DT211" s="669"/>
      <c r="DU211" s="669"/>
      <c r="DV211" s="669"/>
      <c r="DW211" s="669"/>
      <c r="DX211" s="669"/>
      <c r="DY211" s="669"/>
      <c r="DZ211" s="669"/>
      <c r="EA211" s="669"/>
      <c r="EB211" s="669"/>
      <c r="EC211" s="669"/>
      <c r="ED211" s="669"/>
      <c r="EE211" s="669"/>
      <c r="EF211" s="669"/>
      <c r="EG211" s="669"/>
      <c r="EH211" s="669"/>
      <c r="EI211" s="669"/>
      <c r="EJ211" s="669"/>
      <c r="EK211" s="669"/>
      <c r="EL211" s="669"/>
      <c r="EM211" s="669"/>
      <c r="EN211" s="669"/>
      <c r="EO211" s="669"/>
      <c r="EP211" s="669"/>
      <c r="EQ211" s="669"/>
      <c r="ER211" s="669"/>
      <c r="ES211" s="669"/>
      <c r="ET211" s="669"/>
      <c r="EU211" s="669"/>
      <c r="EV211" s="669"/>
      <c r="EW211" s="669"/>
      <c r="EX211" s="669"/>
      <c r="EY211" s="669"/>
      <c r="EZ211" s="669"/>
      <c r="FA211" s="669"/>
      <c r="FB211" s="669"/>
      <c r="FC211" s="669"/>
      <c r="FD211" s="669"/>
      <c r="FE211" s="669"/>
      <c r="FF211" s="669"/>
      <c r="FG211" s="669"/>
      <c r="FH211" s="669"/>
      <c r="FI211" s="669"/>
      <c r="FJ211" s="669"/>
      <c r="FK211" s="669"/>
      <c r="FL211" s="669"/>
      <c r="FM211" s="669"/>
      <c r="FN211" s="669"/>
      <c r="FO211" s="669"/>
      <c r="FP211" s="669"/>
      <c r="FQ211" s="669"/>
      <c r="FR211" s="669"/>
      <c r="FS211" s="669"/>
      <c r="FT211" s="669"/>
      <c r="FU211" s="669"/>
      <c r="FV211" s="669"/>
      <c r="FW211" s="669"/>
      <c r="FX211" s="669"/>
      <c r="FY211" s="669"/>
      <c r="FZ211" s="669"/>
      <c r="GA211" s="669"/>
      <c r="GB211" s="669"/>
      <c r="GC211" s="669"/>
      <c r="GD211" s="669"/>
      <c r="GE211" s="669"/>
      <c r="GF211" s="669"/>
      <c r="GG211" s="669"/>
      <c r="GH211" s="669"/>
      <c r="GI211" s="669"/>
      <c r="GJ211" s="669"/>
      <c r="GK211" s="669"/>
      <c r="GL211" s="669"/>
      <c r="GM211" s="669"/>
      <c r="GN211" s="669"/>
      <c r="GO211" s="669"/>
      <c r="GP211" s="669"/>
      <c r="GQ211" s="669"/>
      <c r="GR211" s="669"/>
      <c r="GS211" s="669"/>
      <c r="GT211" s="669"/>
      <c r="GU211" s="669"/>
      <c r="GV211" s="669"/>
      <c r="GW211" s="669"/>
      <c r="GX211" s="669"/>
      <c r="GY211" s="669"/>
      <c r="GZ211" s="669"/>
      <c r="HA211" s="669"/>
      <c r="HB211" s="669"/>
      <c r="HC211" s="669"/>
      <c r="HD211" s="669"/>
      <c r="HE211" s="669"/>
      <c r="HF211" s="669"/>
      <c r="HG211" s="669"/>
      <c r="HH211" s="669"/>
      <c r="HI211" s="669"/>
      <c r="HJ211" s="669"/>
      <c r="HK211" s="669"/>
      <c r="HL211" s="669"/>
      <c r="HM211" s="669"/>
      <c r="HN211" s="669"/>
      <c r="HO211" s="669"/>
      <c r="HP211" s="669"/>
      <c r="HQ211" s="669"/>
      <c r="HR211" s="669"/>
      <c r="HS211" s="669"/>
      <c r="HT211" s="669"/>
      <c r="HU211" s="669"/>
      <c r="HV211" s="669"/>
      <c r="HW211" s="669"/>
      <c r="HX211" s="669"/>
      <c r="HY211" s="669"/>
      <c r="HZ211" s="669"/>
      <c r="IA211" s="669"/>
      <c r="IB211" s="669"/>
      <c r="IC211" s="669"/>
      <c r="ID211" s="669"/>
      <c r="IE211" s="669"/>
      <c r="IF211" s="669"/>
      <c r="IG211" s="669"/>
      <c r="IH211" s="669"/>
      <c r="II211" s="669"/>
      <c r="IJ211" s="669"/>
      <c r="IK211" s="669"/>
      <c r="IL211" s="669"/>
      <c r="IM211" s="669"/>
    </row>
    <row r="212" spans="1:247">
      <c r="A212" s="648"/>
      <c r="B212" s="648"/>
      <c r="C212" s="648"/>
      <c r="D212" s="944"/>
      <c r="E212" s="936"/>
      <c r="F212" s="940"/>
      <c r="G212" s="939"/>
      <c r="H212" s="666"/>
      <c r="I212" s="936"/>
      <c r="J212" s="936"/>
      <c r="K212" s="936"/>
      <c r="L212" s="936"/>
      <c r="M212" s="943"/>
      <c r="N212" s="936"/>
      <c r="O212" s="937"/>
      <c r="P212" s="936"/>
      <c r="Q212" s="936"/>
      <c r="R212" s="936"/>
      <c r="S212" s="936"/>
      <c r="T212" s="936"/>
      <c r="U212" s="669"/>
      <c r="V212" s="669"/>
      <c r="W212" s="669"/>
      <c r="X212" s="669"/>
      <c r="Y212" s="669"/>
      <c r="Z212" s="669"/>
      <c r="AA212" s="669"/>
      <c r="AB212" s="669"/>
      <c r="AC212" s="669"/>
      <c r="AD212" s="669"/>
      <c r="AE212" s="669"/>
      <c r="AF212" s="669"/>
      <c r="AG212" s="669"/>
      <c r="AH212" s="669"/>
      <c r="AI212" s="669"/>
      <c r="AJ212" s="669"/>
      <c r="AK212" s="669"/>
      <c r="AL212" s="669"/>
      <c r="AM212" s="669"/>
      <c r="AN212" s="669"/>
      <c r="AO212" s="669"/>
      <c r="AP212" s="669"/>
      <c r="AQ212" s="669"/>
      <c r="AR212" s="669"/>
      <c r="AS212" s="669"/>
      <c r="AT212" s="669"/>
      <c r="AU212" s="669"/>
      <c r="AV212" s="669"/>
      <c r="AW212" s="669"/>
      <c r="AX212" s="669"/>
      <c r="AY212" s="669"/>
      <c r="AZ212" s="669"/>
      <c r="BA212" s="669"/>
      <c r="BB212" s="669"/>
      <c r="BC212" s="669"/>
      <c r="BD212" s="669"/>
      <c r="BE212" s="669"/>
      <c r="BF212" s="669"/>
      <c r="BG212" s="669"/>
      <c r="BH212" s="669"/>
      <c r="BI212" s="669"/>
      <c r="BJ212" s="669"/>
      <c r="BK212" s="669"/>
      <c r="BL212" s="669"/>
      <c r="BM212" s="669"/>
      <c r="BN212" s="669"/>
      <c r="BO212" s="669"/>
      <c r="BP212" s="669"/>
      <c r="BQ212" s="669"/>
      <c r="BR212" s="669"/>
      <c r="BS212" s="669"/>
      <c r="BT212" s="669"/>
      <c r="BU212" s="669"/>
      <c r="BV212" s="669"/>
      <c r="BW212" s="669"/>
      <c r="BX212" s="669"/>
      <c r="BY212" s="669"/>
      <c r="BZ212" s="669"/>
      <c r="CA212" s="669"/>
      <c r="CB212" s="669"/>
      <c r="CC212" s="669"/>
      <c r="CD212" s="669"/>
      <c r="CE212" s="669"/>
      <c r="CF212" s="669"/>
      <c r="CG212" s="669"/>
      <c r="CH212" s="669"/>
      <c r="CI212" s="669"/>
      <c r="CJ212" s="669"/>
      <c r="CK212" s="669"/>
      <c r="CL212" s="669"/>
      <c r="CM212" s="669"/>
      <c r="CN212" s="669"/>
      <c r="CO212" s="669"/>
      <c r="CP212" s="669"/>
      <c r="CQ212" s="669"/>
      <c r="CR212" s="669"/>
      <c r="CS212" s="669"/>
      <c r="CT212" s="669"/>
      <c r="CU212" s="669"/>
      <c r="CV212" s="669"/>
      <c r="CW212" s="669"/>
      <c r="CX212" s="669"/>
      <c r="CY212" s="669"/>
      <c r="CZ212" s="669"/>
      <c r="DA212" s="669"/>
      <c r="DB212" s="669"/>
      <c r="DC212" s="669"/>
      <c r="DD212" s="669"/>
      <c r="DE212" s="669"/>
      <c r="DF212" s="669"/>
      <c r="DG212" s="669"/>
      <c r="DH212" s="669"/>
      <c r="DI212" s="669"/>
      <c r="DJ212" s="669"/>
      <c r="DK212" s="669"/>
      <c r="DL212" s="669"/>
      <c r="DM212" s="669"/>
      <c r="DN212" s="669"/>
      <c r="DO212" s="669"/>
      <c r="DP212" s="669"/>
      <c r="DQ212" s="669"/>
      <c r="DR212" s="669"/>
      <c r="DS212" s="669"/>
      <c r="DT212" s="669"/>
      <c r="DU212" s="669"/>
      <c r="DV212" s="669"/>
      <c r="DW212" s="669"/>
      <c r="DX212" s="669"/>
      <c r="DY212" s="669"/>
      <c r="DZ212" s="669"/>
      <c r="EA212" s="669"/>
      <c r="EB212" s="669"/>
      <c r="EC212" s="669"/>
      <c r="ED212" s="669"/>
      <c r="EE212" s="669"/>
      <c r="EF212" s="669"/>
      <c r="EG212" s="669"/>
      <c r="EH212" s="669"/>
      <c r="EI212" s="669"/>
      <c r="EJ212" s="669"/>
      <c r="EK212" s="669"/>
      <c r="EL212" s="669"/>
      <c r="EM212" s="669"/>
      <c r="EN212" s="669"/>
      <c r="EO212" s="669"/>
      <c r="EP212" s="669"/>
      <c r="EQ212" s="669"/>
      <c r="ER212" s="669"/>
      <c r="ES212" s="669"/>
      <c r="ET212" s="669"/>
      <c r="EU212" s="669"/>
      <c r="EV212" s="669"/>
      <c r="EW212" s="669"/>
      <c r="EX212" s="669"/>
      <c r="EY212" s="669"/>
      <c r="EZ212" s="669"/>
      <c r="FA212" s="669"/>
      <c r="FB212" s="669"/>
      <c r="FC212" s="669"/>
      <c r="FD212" s="669"/>
      <c r="FE212" s="669"/>
      <c r="FF212" s="669"/>
      <c r="FG212" s="669"/>
      <c r="FH212" s="669"/>
      <c r="FI212" s="669"/>
      <c r="FJ212" s="669"/>
      <c r="FK212" s="669"/>
      <c r="FL212" s="669"/>
      <c r="FM212" s="669"/>
      <c r="FN212" s="669"/>
      <c r="FO212" s="669"/>
      <c r="FP212" s="669"/>
      <c r="FQ212" s="669"/>
      <c r="FR212" s="669"/>
      <c r="FS212" s="669"/>
      <c r="FT212" s="669"/>
      <c r="FU212" s="669"/>
      <c r="FV212" s="669"/>
      <c r="FW212" s="669"/>
      <c r="FX212" s="669"/>
      <c r="FY212" s="669"/>
      <c r="FZ212" s="669"/>
      <c r="GA212" s="669"/>
      <c r="GB212" s="669"/>
      <c r="GC212" s="669"/>
      <c r="GD212" s="669"/>
      <c r="GE212" s="669"/>
      <c r="GF212" s="669"/>
      <c r="GG212" s="669"/>
      <c r="GH212" s="669"/>
      <c r="GI212" s="669"/>
      <c r="GJ212" s="669"/>
      <c r="GK212" s="669"/>
      <c r="GL212" s="669"/>
      <c r="GM212" s="669"/>
      <c r="GN212" s="669"/>
      <c r="GO212" s="669"/>
      <c r="GP212" s="669"/>
      <c r="GQ212" s="669"/>
      <c r="GR212" s="669"/>
      <c r="GS212" s="669"/>
      <c r="GT212" s="669"/>
      <c r="GU212" s="669"/>
      <c r="GV212" s="669"/>
      <c r="GW212" s="669"/>
      <c r="GX212" s="669"/>
      <c r="GY212" s="669"/>
      <c r="GZ212" s="669"/>
      <c r="HA212" s="669"/>
      <c r="HB212" s="669"/>
      <c r="HC212" s="669"/>
      <c r="HD212" s="669"/>
      <c r="HE212" s="669"/>
      <c r="HF212" s="669"/>
      <c r="HG212" s="669"/>
      <c r="HH212" s="669"/>
      <c r="HI212" s="669"/>
      <c r="HJ212" s="669"/>
      <c r="HK212" s="669"/>
      <c r="HL212" s="669"/>
      <c r="HM212" s="669"/>
      <c r="HN212" s="669"/>
      <c r="HO212" s="669"/>
      <c r="HP212" s="669"/>
      <c r="HQ212" s="669"/>
      <c r="HR212" s="669"/>
      <c r="HS212" s="669"/>
      <c r="HT212" s="669"/>
      <c r="HU212" s="669"/>
      <c r="HV212" s="669"/>
      <c r="HW212" s="669"/>
      <c r="HX212" s="669"/>
      <c r="HY212" s="669"/>
      <c r="HZ212" s="669"/>
      <c r="IA212" s="669"/>
      <c r="IB212" s="669"/>
      <c r="IC212" s="669"/>
      <c r="ID212" s="669"/>
      <c r="IE212" s="669"/>
      <c r="IF212" s="669"/>
      <c r="IG212" s="669"/>
      <c r="IH212" s="669"/>
      <c r="II212" s="669"/>
      <c r="IJ212" s="669"/>
      <c r="IK212" s="669"/>
      <c r="IL212" s="669"/>
      <c r="IM212" s="669"/>
    </row>
    <row r="213" spans="1:247">
      <c r="A213" s="648"/>
      <c r="B213" s="648"/>
      <c r="C213" s="648"/>
      <c r="D213" s="663"/>
      <c r="E213" s="648"/>
      <c r="F213" s="664"/>
      <c r="G213" s="665"/>
      <c r="H213" s="666"/>
      <c r="I213" s="549"/>
      <c r="J213" s="667"/>
      <c r="K213" s="579"/>
      <c r="L213" s="549"/>
      <c r="M213" s="95"/>
      <c r="N213" s="549"/>
      <c r="O213" s="668"/>
      <c r="P213" s="549"/>
      <c r="Q213" s="549"/>
      <c r="R213" s="549"/>
      <c r="S213" s="549"/>
      <c r="T213" s="549"/>
      <c r="U213" s="669"/>
      <c r="V213" s="669"/>
      <c r="W213" s="669"/>
      <c r="X213" s="669"/>
      <c r="Y213" s="669"/>
      <c r="Z213" s="669"/>
      <c r="AA213" s="669"/>
      <c r="AB213" s="669"/>
      <c r="AC213" s="669"/>
      <c r="AD213" s="669"/>
      <c r="AE213" s="669"/>
      <c r="AF213" s="669"/>
      <c r="AG213" s="669"/>
      <c r="AH213" s="669"/>
      <c r="AI213" s="669"/>
      <c r="AJ213" s="669"/>
      <c r="AK213" s="669"/>
      <c r="AL213" s="669"/>
      <c r="AM213" s="669"/>
      <c r="AN213" s="669"/>
      <c r="AO213" s="669"/>
      <c r="AP213" s="669"/>
      <c r="AQ213" s="669"/>
      <c r="AR213" s="669"/>
      <c r="AS213" s="669"/>
      <c r="AT213" s="669"/>
      <c r="AU213" s="669"/>
      <c r="AV213" s="669"/>
      <c r="AW213" s="669"/>
      <c r="AX213" s="669"/>
      <c r="AY213" s="669"/>
      <c r="AZ213" s="669"/>
      <c r="BA213" s="669"/>
      <c r="BB213" s="669"/>
      <c r="BC213" s="669"/>
      <c r="BD213" s="669"/>
      <c r="BE213" s="669"/>
      <c r="BF213" s="669"/>
      <c r="BG213" s="669"/>
      <c r="BH213" s="669"/>
      <c r="BI213" s="669"/>
      <c r="BJ213" s="669"/>
      <c r="BK213" s="669"/>
      <c r="BL213" s="669"/>
      <c r="BM213" s="669"/>
      <c r="BN213" s="669"/>
      <c r="BO213" s="669"/>
      <c r="BP213" s="669"/>
      <c r="BQ213" s="669"/>
      <c r="BR213" s="669"/>
      <c r="BS213" s="669"/>
      <c r="BT213" s="669"/>
      <c r="BU213" s="669"/>
      <c r="BV213" s="669"/>
      <c r="BW213" s="669"/>
      <c r="BX213" s="669"/>
      <c r="BY213" s="669"/>
      <c r="BZ213" s="669"/>
      <c r="CA213" s="669"/>
      <c r="CB213" s="669"/>
      <c r="CC213" s="669"/>
      <c r="CD213" s="669"/>
      <c r="CE213" s="669"/>
      <c r="CF213" s="669"/>
      <c r="CG213" s="669"/>
      <c r="CH213" s="669"/>
      <c r="CI213" s="669"/>
      <c r="CJ213" s="669"/>
      <c r="CK213" s="669"/>
      <c r="CL213" s="669"/>
      <c r="CM213" s="669"/>
      <c r="CN213" s="669"/>
      <c r="CO213" s="669"/>
      <c r="CP213" s="669"/>
      <c r="CQ213" s="669"/>
      <c r="CR213" s="669"/>
      <c r="CS213" s="669"/>
      <c r="CT213" s="669"/>
      <c r="CU213" s="669"/>
      <c r="CV213" s="669"/>
      <c r="CW213" s="669"/>
      <c r="CX213" s="669"/>
      <c r="CY213" s="669"/>
      <c r="CZ213" s="669"/>
      <c r="DA213" s="669"/>
      <c r="DB213" s="669"/>
      <c r="DC213" s="669"/>
      <c r="DD213" s="669"/>
      <c r="DE213" s="669"/>
      <c r="DF213" s="669"/>
      <c r="DG213" s="669"/>
      <c r="DH213" s="669"/>
      <c r="DI213" s="669"/>
      <c r="DJ213" s="669"/>
      <c r="DK213" s="669"/>
      <c r="DL213" s="669"/>
      <c r="DM213" s="669"/>
      <c r="DN213" s="669"/>
      <c r="DO213" s="669"/>
      <c r="DP213" s="669"/>
      <c r="DQ213" s="669"/>
      <c r="DR213" s="669"/>
      <c r="DS213" s="669"/>
      <c r="DT213" s="669"/>
      <c r="DU213" s="669"/>
      <c r="DV213" s="669"/>
      <c r="DW213" s="669"/>
      <c r="DX213" s="669"/>
      <c r="DY213" s="669"/>
      <c r="DZ213" s="669"/>
      <c r="EA213" s="669"/>
      <c r="EB213" s="669"/>
      <c r="EC213" s="669"/>
      <c r="ED213" s="669"/>
      <c r="EE213" s="669"/>
      <c r="EF213" s="669"/>
      <c r="EG213" s="669"/>
      <c r="EH213" s="669"/>
      <c r="EI213" s="669"/>
      <c r="EJ213" s="669"/>
      <c r="EK213" s="669"/>
      <c r="EL213" s="669"/>
      <c r="EM213" s="669"/>
      <c r="EN213" s="669"/>
      <c r="EO213" s="669"/>
      <c r="EP213" s="669"/>
      <c r="EQ213" s="669"/>
      <c r="ER213" s="669"/>
      <c r="ES213" s="669"/>
      <c r="ET213" s="669"/>
      <c r="EU213" s="669"/>
      <c r="EV213" s="669"/>
      <c r="EW213" s="669"/>
      <c r="EX213" s="669"/>
      <c r="EY213" s="669"/>
      <c r="EZ213" s="669"/>
      <c r="FA213" s="669"/>
      <c r="FB213" s="669"/>
      <c r="FC213" s="669"/>
      <c r="FD213" s="669"/>
      <c r="FE213" s="669"/>
      <c r="FF213" s="669"/>
      <c r="FG213" s="669"/>
      <c r="FH213" s="669"/>
      <c r="FI213" s="669"/>
      <c r="FJ213" s="669"/>
      <c r="FK213" s="669"/>
      <c r="FL213" s="669"/>
      <c r="FM213" s="669"/>
      <c r="FN213" s="669"/>
      <c r="FO213" s="669"/>
      <c r="FP213" s="669"/>
      <c r="FQ213" s="669"/>
      <c r="FR213" s="669"/>
      <c r="FS213" s="669"/>
      <c r="FT213" s="669"/>
      <c r="FU213" s="669"/>
      <c r="FV213" s="669"/>
      <c r="FW213" s="669"/>
      <c r="FX213" s="669"/>
      <c r="FY213" s="669"/>
      <c r="FZ213" s="669"/>
      <c r="GA213" s="669"/>
      <c r="GB213" s="669"/>
      <c r="GC213" s="669"/>
      <c r="GD213" s="669"/>
      <c r="GE213" s="669"/>
      <c r="GF213" s="669"/>
      <c r="GG213" s="669"/>
      <c r="GH213" s="669"/>
      <c r="GI213" s="669"/>
      <c r="GJ213" s="669"/>
      <c r="GK213" s="669"/>
      <c r="GL213" s="669"/>
      <c r="GM213" s="669"/>
      <c r="GN213" s="669"/>
      <c r="GO213" s="669"/>
      <c r="GP213" s="669"/>
      <c r="GQ213" s="669"/>
      <c r="GR213" s="669"/>
      <c r="GS213" s="669"/>
      <c r="GT213" s="669"/>
      <c r="GU213" s="669"/>
      <c r="GV213" s="669"/>
      <c r="GW213" s="669"/>
      <c r="GX213" s="669"/>
      <c r="GY213" s="669"/>
      <c r="GZ213" s="669"/>
      <c r="HA213" s="669"/>
      <c r="HB213" s="669"/>
      <c r="HC213" s="669"/>
      <c r="HD213" s="669"/>
      <c r="HE213" s="669"/>
      <c r="HF213" s="669"/>
      <c r="HG213" s="669"/>
      <c r="HH213" s="669"/>
      <c r="HI213" s="669"/>
      <c r="HJ213" s="669"/>
      <c r="HK213" s="669"/>
      <c r="HL213" s="669"/>
      <c r="HM213" s="669"/>
      <c r="HN213" s="669"/>
      <c r="HO213" s="669"/>
      <c r="HP213" s="669"/>
      <c r="HQ213" s="669"/>
      <c r="HR213" s="669"/>
      <c r="HS213" s="669"/>
      <c r="HT213" s="669"/>
      <c r="HU213" s="669"/>
      <c r="HV213" s="669"/>
      <c r="HW213" s="669"/>
      <c r="HX213" s="669"/>
      <c r="HY213" s="669"/>
      <c r="HZ213" s="669"/>
      <c r="IA213" s="669"/>
      <c r="IB213" s="669"/>
      <c r="IC213" s="669"/>
      <c r="ID213" s="669"/>
      <c r="IE213" s="669"/>
      <c r="IF213" s="669"/>
      <c r="IG213" s="669"/>
      <c r="IH213" s="669"/>
      <c r="II213" s="669"/>
      <c r="IJ213" s="669"/>
      <c r="IK213" s="669"/>
      <c r="IL213" s="669"/>
      <c r="IM213" s="669"/>
    </row>
    <row r="214" spans="1:247">
      <c r="A214" s="648"/>
      <c r="B214" s="648"/>
      <c r="C214" s="648"/>
      <c r="D214" s="663"/>
      <c r="E214" s="648"/>
      <c r="F214" s="664"/>
      <c r="G214" s="665"/>
      <c r="H214" s="666"/>
      <c r="I214" s="549"/>
      <c r="J214" s="667"/>
      <c r="K214" s="579"/>
      <c r="L214" s="549"/>
      <c r="M214" s="95"/>
      <c r="N214" s="549"/>
      <c r="O214" s="668"/>
      <c r="P214" s="549"/>
      <c r="Q214" s="549"/>
      <c r="R214" s="549"/>
      <c r="S214" s="549"/>
      <c r="T214" s="549"/>
      <c r="U214" s="669"/>
      <c r="V214" s="669"/>
      <c r="W214" s="669"/>
      <c r="X214" s="669"/>
      <c r="Y214" s="669"/>
      <c r="Z214" s="669"/>
      <c r="AA214" s="669"/>
      <c r="AB214" s="669"/>
      <c r="AC214" s="669"/>
      <c r="AD214" s="669"/>
      <c r="AE214" s="669"/>
      <c r="AF214" s="669"/>
      <c r="AG214" s="669"/>
      <c r="AH214" s="669"/>
      <c r="AI214" s="669"/>
      <c r="AJ214" s="669"/>
      <c r="AK214" s="669"/>
      <c r="AL214" s="669"/>
      <c r="AM214" s="669"/>
      <c r="AN214" s="669"/>
      <c r="AO214" s="669"/>
      <c r="AP214" s="669"/>
      <c r="AQ214" s="669"/>
      <c r="AR214" s="669"/>
      <c r="AS214" s="669"/>
      <c r="AT214" s="669"/>
      <c r="AU214" s="669"/>
      <c r="AV214" s="669"/>
      <c r="AW214" s="669"/>
      <c r="AX214" s="669"/>
      <c r="AY214" s="669"/>
      <c r="AZ214" s="669"/>
      <c r="BA214" s="669"/>
      <c r="BB214" s="669"/>
      <c r="BC214" s="669"/>
      <c r="BD214" s="669"/>
      <c r="BE214" s="669"/>
      <c r="BF214" s="669"/>
      <c r="BG214" s="669"/>
      <c r="BH214" s="669"/>
      <c r="BI214" s="669"/>
      <c r="BJ214" s="669"/>
      <c r="BK214" s="669"/>
      <c r="BL214" s="669"/>
      <c r="BM214" s="669"/>
      <c r="BN214" s="669"/>
      <c r="BO214" s="669"/>
      <c r="BP214" s="669"/>
      <c r="BQ214" s="669"/>
      <c r="BR214" s="669"/>
      <c r="BS214" s="669"/>
      <c r="BT214" s="669"/>
      <c r="BU214" s="669"/>
      <c r="BV214" s="669"/>
      <c r="BW214" s="669"/>
      <c r="BX214" s="669"/>
      <c r="BY214" s="669"/>
      <c r="BZ214" s="669"/>
      <c r="CA214" s="669"/>
      <c r="CB214" s="669"/>
      <c r="CC214" s="669"/>
      <c r="CD214" s="669"/>
      <c r="CE214" s="669"/>
      <c r="CF214" s="669"/>
      <c r="CG214" s="669"/>
      <c r="CH214" s="669"/>
      <c r="CI214" s="669"/>
      <c r="CJ214" s="669"/>
      <c r="CK214" s="669"/>
      <c r="CL214" s="669"/>
      <c r="CM214" s="669"/>
      <c r="CN214" s="669"/>
      <c r="CO214" s="669"/>
      <c r="CP214" s="669"/>
      <c r="CQ214" s="669"/>
      <c r="CR214" s="669"/>
      <c r="CS214" s="669"/>
      <c r="CT214" s="669"/>
      <c r="CU214" s="669"/>
      <c r="CV214" s="669"/>
      <c r="CW214" s="669"/>
      <c r="CX214" s="669"/>
      <c r="CY214" s="669"/>
      <c r="CZ214" s="669"/>
      <c r="DA214" s="669"/>
      <c r="DB214" s="669"/>
      <c r="DC214" s="669"/>
      <c r="DD214" s="669"/>
      <c r="DE214" s="669"/>
      <c r="DF214" s="669"/>
      <c r="DG214" s="669"/>
      <c r="DH214" s="669"/>
      <c r="DI214" s="669"/>
      <c r="DJ214" s="669"/>
      <c r="DK214" s="669"/>
      <c r="DL214" s="669"/>
      <c r="DM214" s="669"/>
      <c r="DN214" s="669"/>
      <c r="DO214" s="669"/>
      <c r="DP214" s="669"/>
      <c r="DQ214" s="669"/>
      <c r="DR214" s="669"/>
      <c r="DS214" s="669"/>
      <c r="DT214" s="669"/>
      <c r="DU214" s="669"/>
      <c r="DV214" s="669"/>
      <c r="DW214" s="669"/>
      <c r="DX214" s="669"/>
      <c r="DY214" s="669"/>
      <c r="DZ214" s="669"/>
      <c r="EA214" s="669"/>
      <c r="EB214" s="669"/>
      <c r="EC214" s="669"/>
      <c r="ED214" s="669"/>
      <c r="EE214" s="669"/>
      <c r="EF214" s="669"/>
      <c r="EG214" s="669"/>
      <c r="EH214" s="669"/>
      <c r="EI214" s="669"/>
      <c r="EJ214" s="669"/>
      <c r="EK214" s="669"/>
      <c r="EL214" s="669"/>
      <c r="EM214" s="669"/>
      <c r="EN214" s="669"/>
      <c r="EO214" s="669"/>
      <c r="EP214" s="669"/>
      <c r="EQ214" s="669"/>
      <c r="ER214" s="669"/>
      <c r="ES214" s="669"/>
      <c r="ET214" s="669"/>
      <c r="EU214" s="669"/>
      <c r="EV214" s="669"/>
      <c r="EW214" s="669"/>
      <c r="EX214" s="669"/>
      <c r="EY214" s="669"/>
      <c r="EZ214" s="669"/>
      <c r="FA214" s="669"/>
      <c r="FB214" s="669"/>
      <c r="FC214" s="669"/>
      <c r="FD214" s="669"/>
      <c r="FE214" s="669"/>
      <c r="FF214" s="669"/>
      <c r="FG214" s="669"/>
      <c r="FH214" s="669"/>
      <c r="FI214" s="669"/>
      <c r="FJ214" s="669"/>
      <c r="FK214" s="669"/>
      <c r="FL214" s="669"/>
      <c r="FM214" s="669"/>
      <c r="FN214" s="669"/>
      <c r="FO214" s="669"/>
      <c r="FP214" s="669"/>
      <c r="FQ214" s="669"/>
      <c r="FR214" s="669"/>
      <c r="FS214" s="669"/>
      <c r="FT214" s="669"/>
      <c r="FU214" s="669"/>
      <c r="FV214" s="669"/>
      <c r="FW214" s="669"/>
      <c r="FX214" s="669"/>
      <c r="FY214" s="669"/>
      <c r="FZ214" s="669"/>
      <c r="GA214" s="669"/>
      <c r="GB214" s="669"/>
      <c r="GC214" s="669"/>
      <c r="GD214" s="669"/>
      <c r="GE214" s="669"/>
      <c r="GF214" s="669"/>
      <c r="GG214" s="669"/>
      <c r="GH214" s="669"/>
      <c r="GI214" s="669"/>
      <c r="GJ214" s="669"/>
      <c r="GK214" s="669"/>
      <c r="GL214" s="669"/>
      <c r="GM214" s="669"/>
      <c r="GN214" s="669"/>
      <c r="GO214" s="669"/>
      <c r="GP214" s="669"/>
      <c r="GQ214" s="669"/>
      <c r="GR214" s="669"/>
      <c r="GS214" s="669"/>
      <c r="GT214" s="669"/>
      <c r="GU214" s="669"/>
      <c r="GV214" s="669"/>
      <c r="GW214" s="669"/>
      <c r="GX214" s="669"/>
      <c r="GY214" s="669"/>
      <c r="GZ214" s="669"/>
      <c r="HA214" s="669"/>
      <c r="HB214" s="669"/>
      <c r="HC214" s="669"/>
      <c r="HD214" s="669"/>
      <c r="HE214" s="669"/>
      <c r="HF214" s="669"/>
      <c r="HG214" s="669"/>
      <c r="HH214" s="669"/>
      <c r="HI214" s="669"/>
      <c r="HJ214" s="669"/>
      <c r="HK214" s="669"/>
      <c r="HL214" s="669"/>
      <c r="HM214" s="669"/>
      <c r="HN214" s="669"/>
      <c r="HO214" s="669"/>
      <c r="HP214" s="669"/>
      <c r="HQ214" s="669"/>
      <c r="HR214" s="669"/>
      <c r="HS214" s="669"/>
      <c r="HT214" s="669"/>
      <c r="HU214" s="669"/>
      <c r="HV214" s="669"/>
      <c r="HW214" s="669"/>
      <c r="HX214" s="669"/>
      <c r="HY214" s="669"/>
      <c r="HZ214" s="669"/>
      <c r="IA214" s="669"/>
      <c r="IB214" s="669"/>
      <c r="IC214" s="669"/>
      <c r="ID214" s="669"/>
      <c r="IE214" s="669"/>
      <c r="IF214" s="669"/>
      <c r="IG214" s="669"/>
      <c r="IH214" s="669"/>
      <c r="II214" s="669"/>
      <c r="IJ214" s="669"/>
      <c r="IK214" s="669"/>
      <c r="IL214" s="669"/>
      <c r="IM214" s="669"/>
    </row>
    <row r="215" spans="1:247">
      <c r="A215" s="648"/>
      <c r="B215" s="648"/>
      <c r="C215" s="648"/>
      <c r="D215" s="663"/>
      <c r="E215" s="549"/>
      <c r="F215" s="664"/>
      <c r="G215" s="665"/>
      <c r="H215" s="666"/>
      <c r="I215" s="549"/>
      <c r="J215" s="667"/>
      <c r="K215" s="579"/>
      <c r="L215" s="549"/>
      <c r="M215" s="95"/>
      <c r="N215" s="549"/>
      <c r="O215" s="668"/>
      <c r="P215" s="549"/>
      <c r="Q215" s="549"/>
      <c r="R215" s="549"/>
      <c r="S215" s="549"/>
      <c r="T215" s="549"/>
      <c r="U215" s="669"/>
      <c r="V215" s="669"/>
      <c r="W215" s="669"/>
      <c r="X215" s="669"/>
      <c r="Y215" s="669"/>
      <c r="Z215" s="669"/>
      <c r="AA215" s="669"/>
      <c r="AB215" s="669"/>
      <c r="AC215" s="669"/>
      <c r="AD215" s="669"/>
      <c r="AE215" s="669"/>
      <c r="AF215" s="669"/>
      <c r="AG215" s="669"/>
      <c r="AH215" s="669"/>
      <c r="AI215" s="669"/>
      <c r="AJ215" s="669"/>
      <c r="AK215" s="669"/>
      <c r="AL215" s="669"/>
      <c r="AM215" s="669"/>
      <c r="AN215" s="669"/>
      <c r="AO215" s="669"/>
      <c r="AP215" s="669"/>
      <c r="AQ215" s="669"/>
      <c r="AR215" s="669"/>
      <c r="AS215" s="669"/>
      <c r="AT215" s="669"/>
      <c r="AU215" s="669"/>
      <c r="AV215" s="669"/>
      <c r="AW215" s="669"/>
      <c r="AX215" s="669"/>
      <c r="AY215" s="669"/>
      <c r="AZ215" s="669"/>
      <c r="BA215" s="669"/>
      <c r="BB215" s="669"/>
      <c r="BC215" s="669"/>
      <c r="BD215" s="669"/>
      <c r="BE215" s="669"/>
      <c r="BF215" s="669"/>
      <c r="BG215" s="669"/>
      <c r="BH215" s="669"/>
      <c r="BI215" s="669"/>
      <c r="BJ215" s="669"/>
      <c r="BK215" s="669"/>
      <c r="BL215" s="669"/>
      <c r="BM215" s="669"/>
      <c r="BN215" s="669"/>
      <c r="BO215" s="669"/>
      <c r="BP215" s="669"/>
      <c r="BQ215" s="669"/>
      <c r="BR215" s="669"/>
      <c r="BS215" s="669"/>
      <c r="BT215" s="669"/>
      <c r="BU215" s="669"/>
      <c r="BV215" s="669"/>
      <c r="BW215" s="669"/>
      <c r="BX215" s="669"/>
      <c r="BY215" s="669"/>
      <c r="BZ215" s="669"/>
      <c r="CA215" s="669"/>
      <c r="CB215" s="669"/>
      <c r="CC215" s="669"/>
      <c r="CD215" s="669"/>
      <c r="CE215" s="669"/>
      <c r="CF215" s="669"/>
      <c r="CG215" s="669"/>
      <c r="CH215" s="669"/>
      <c r="CI215" s="669"/>
      <c r="CJ215" s="669"/>
      <c r="CK215" s="669"/>
      <c r="CL215" s="669"/>
      <c r="CM215" s="669"/>
      <c r="CN215" s="669"/>
      <c r="CO215" s="669"/>
      <c r="CP215" s="669"/>
      <c r="CQ215" s="669"/>
      <c r="CR215" s="669"/>
      <c r="CS215" s="669"/>
      <c r="CT215" s="669"/>
      <c r="CU215" s="669"/>
      <c r="CV215" s="669"/>
      <c r="CW215" s="669"/>
      <c r="CX215" s="669"/>
      <c r="CY215" s="669"/>
      <c r="CZ215" s="669"/>
      <c r="DA215" s="669"/>
      <c r="DB215" s="669"/>
      <c r="DC215" s="669"/>
      <c r="DD215" s="669"/>
      <c r="DE215" s="669"/>
      <c r="DF215" s="669"/>
      <c r="DG215" s="669"/>
      <c r="DH215" s="669"/>
      <c r="DI215" s="669"/>
      <c r="DJ215" s="669"/>
      <c r="DK215" s="669"/>
      <c r="DL215" s="669"/>
      <c r="DM215" s="669"/>
      <c r="DN215" s="669"/>
      <c r="DO215" s="669"/>
      <c r="DP215" s="669"/>
      <c r="DQ215" s="669"/>
      <c r="DR215" s="669"/>
      <c r="DS215" s="669"/>
      <c r="DT215" s="669"/>
      <c r="DU215" s="669"/>
      <c r="DV215" s="669"/>
      <c r="DW215" s="669"/>
      <c r="DX215" s="669"/>
      <c r="DY215" s="669"/>
      <c r="DZ215" s="669"/>
      <c r="EA215" s="669"/>
      <c r="EB215" s="669"/>
      <c r="EC215" s="669"/>
      <c r="ED215" s="669"/>
      <c r="EE215" s="669"/>
      <c r="EF215" s="669"/>
      <c r="EG215" s="669"/>
      <c r="EH215" s="669"/>
      <c r="EI215" s="669"/>
      <c r="EJ215" s="669"/>
      <c r="EK215" s="669"/>
      <c r="EL215" s="669"/>
      <c r="EM215" s="669"/>
      <c r="EN215" s="669"/>
      <c r="EO215" s="669"/>
      <c r="EP215" s="669"/>
      <c r="EQ215" s="669"/>
      <c r="ER215" s="669"/>
      <c r="ES215" s="669"/>
      <c r="ET215" s="669"/>
      <c r="EU215" s="669"/>
      <c r="EV215" s="669"/>
      <c r="EW215" s="669"/>
      <c r="EX215" s="669"/>
      <c r="EY215" s="669"/>
      <c r="EZ215" s="669"/>
      <c r="FA215" s="669"/>
      <c r="FB215" s="669"/>
      <c r="FC215" s="669"/>
      <c r="FD215" s="669"/>
      <c r="FE215" s="669"/>
      <c r="FF215" s="669"/>
      <c r="FG215" s="669"/>
      <c r="FH215" s="669"/>
      <c r="FI215" s="669"/>
      <c r="FJ215" s="669"/>
      <c r="FK215" s="669"/>
      <c r="FL215" s="669"/>
      <c r="FM215" s="669"/>
      <c r="FN215" s="669"/>
      <c r="FO215" s="669"/>
      <c r="FP215" s="669"/>
      <c r="FQ215" s="669"/>
      <c r="FR215" s="669"/>
      <c r="FS215" s="669"/>
      <c r="FT215" s="669"/>
      <c r="FU215" s="669"/>
      <c r="FV215" s="669"/>
      <c r="FW215" s="669"/>
      <c r="FX215" s="669"/>
      <c r="FY215" s="669"/>
      <c r="FZ215" s="669"/>
      <c r="GA215" s="669"/>
      <c r="GB215" s="669"/>
      <c r="GC215" s="669"/>
      <c r="GD215" s="669"/>
      <c r="GE215" s="669"/>
      <c r="GF215" s="669"/>
      <c r="GG215" s="669"/>
      <c r="GH215" s="669"/>
      <c r="GI215" s="669"/>
      <c r="GJ215" s="669"/>
      <c r="GK215" s="669"/>
      <c r="GL215" s="669"/>
      <c r="GM215" s="669"/>
      <c r="GN215" s="669"/>
      <c r="GO215" s="669"/>
      <c r="GP215" s="669"/>
      <c r="GQ215" s="669"/>
      <c r="GR215" s="669"/>
      <c r="GS215" s="669"/>
      <c r="GT215" s="669"/>
      <c r="GU215" s="669"/>
      <c r="GV215" s="669"/>
      <c r="GW215" s="669"/>
      <c r="GX215" s="669"/>
      <c r="GY215" s="669"/>
      <c r="GZ215" s="669"/>
      <c r="HA215" s="669"/>
      <c r="HB215" s="669"/>
      <c r="HC215" s="669"/>
      <c r="HD215" s="669"/>
      <c r="HE215" s="669"/>
      <c r="HF215" s="669"/>
      <c r="HG215" s="669"/>
      <c r="HH215" s="669"/>
      <c r="HI215" s="669"/>
      <c r="HJ215" s="669"/>
      <c r="HK215" s="669"/>
      <c r="HL215" s="669"/>
      <c r="HM215" s="669"/>
      <c r="HN215" s="669"/>
      <c r="HO215" s="669"/>
      <c r="HP215" s="669"/>
      <c r="HQ215" s="669"/>
      <c r="HR215" s="669"/>
      <c r="HS215" s="669"/>
      <c r="HT215" s="669"/>
      <c r="HU215" s="669"/>
      <c r="HV215" s="669"/>
      <c r="HW215" s="669"/>
      <c r="HX215" s="669"/>
      <c r="HY215" s="669"/>
      <c r="HZ215" s="669"/>
      <c r="IA215" s="669"/>
      <c r="IB215" s="669"/>
      <c r="IC215" s="669"/>
      <c r="ID215" s="669"/>
      <c r="IE215" s="669"/>
      <c r="IF215" s="669"/>
      <c r="IG215" s="669"/>
      <c r="IH215" s="669"/>
      <c r="II215" s="669"/>
      <c r="IJ215" s="669"/>
      <c r="IK215" s="669"/>
      <c r="IL215" s="669"/>
      <c r="IM215" s="669"/>
    </row>
    <row r="216" spans="1:247">
      <c r="A216" s="648"/>
      <c r="B216" s="648"/>
      <c r="C216" s="648"/>
      <c r="D216" s="663"/>
      <c r="E216" s="648"/>
      <c r="F216" s="664"/>
      <c r="G216" s="665"/>
      <c r="H216" s="666"/>
      <c r="I216" s="549"/>
      <c r="J216" s="667"/>
      <c r="K216" s="579"/>
      <c r="L216" s="549"/>
      <c r="M216" s="95"/>
      <c r="N216" s="549"/>
      <c r="O216" s="668"/>
      <c r="P216" s="549"/>
      <c r="Q216" s="549"/>
      <c r="R216" s="549"/>
      <c r="S216" s="549"/>
      <c r="T216" s="549"/>
      <c r="U216" s="669"/>
      <c r="V216" s="669"/>
      <c r="W216" s="669"/>
      <c r="X216" s="669"/>
      <c r="Y216" s="669"/>
      <c r="Z216" s="669"/>
      <c r="AA216" s="669"/>
      <c r="AB216" s="669"/>
      <c r="AC216" s="669"/>
      <c r="AD216" s="669"/>
      <c r="AE216" s="669"/>
      <c r="AF216" s="669"/>
      <c r="AG216" s="669"/>
      <c r="AH216" s="669"/>
      <c r="AI216" s="669"/>
      <c r="AJ216" s="669"/>
      <c r="AK216" s="669"/>
      <c r="AL216" s="669"/>
      <c r="AM216" s="669"/>
      <c r="AN216" s="669"/>
      <c r="AO216" s="669"/>
      <c r="AP216" s="669"/>
      <c r="AQ216" s="669"/>
      <c r="AR216" s="669"/>
      <c r="AS216" s="669"/>
      <c r="AT216" s="669"/>
      <c r="AU216" s="669"/>
      <c r="AV216" s="669"/>
      <c r="AW216" s="669"/>
      <c r="AX216" s="669"/>
      <c r="AY216" s="669"/>
      <c r="AZ216" s="669"/>
      <c r="BA216" s="669"/>
      <c r="BB216" s="669"/>
      <c r="BC216" s="669"/>
      <c r="BD216" s="669"/>
      <c r="BE216" s="669"/>
      <c r="BF216" s="669"/>
      <c r="BG216" s="669"/>
      <c r="BH216" s="669"/>
      <c r="BI216" s="669"/>
      <c r="BJ216" s="669"/>
      <c r="BK216" s="669"/>
      <c r="BL216" s="669"/>
      <c r="BM216" s="669"/>
      <c r="BN216" s="669"/>
      <c r="BO216" s="669"/>
      <c r="BP216" s="669"/>
      <c r="BQ216" s="669"/>
      <c r="BR216" s="669"/>
      <c r="BS216" s="669"/>
      <c r="BT216" s="669"/>
      <c r="BU216" s="669"/>
      <c r="BV216" s="669"/>
      <c r="BW216" s="669"/>
      <c r="BX216" s="669"/>
      <c r="BY216" s="669"/>
      <c r="BZ216" s="669"/>
      <c r="CA216" s="669"/>
      <c r="CB216" s="669"/>
      <c r="CC216" s="669"/>
      <c r="CD216" s="669"/>
      <c r="CE216" s="669"/>
      <c r="CF216" s="669"/>
      <c r="CG216" s="669"/>
      <c r="CH216" s="669"/>
      <c r="CI216" s="669"/>
      <c r="CJ216" s="669"/>
      <c r="CK216" s="669"/>
      <c r="CL216" s="669"/>
      <c r="CM216" s="669"/>
      <c r="CN216" s="669"/>
      <c r="CO216" s="669"/>
      <c r="CP216" s="669"/>
      <c r="CQ216" s="669"/>
      <c r="CR216" s="669"/>
      <c r="CS216" s="669"/>
      <c r="CT216" s="669"/>
      <c r="CU216" s="669"/>
      <c r="CV216" s="669"/>
      <c r="CW216" s="669"/>
      <c r="CX216" s="669"/>
      <c r="CY216" s="669"/>
      <c r="CZ216" s="669"/>
      <c r="DA216" s="669"/>
      <c r="DB216" s="669"/>
      <c r="DC216" s="669"/>
      <c r="DD216" s="669"/>
      <c r="DE216" s="669"/>
      <c r="DF216" s="669"/>
      <c r="DG216" s="669"/>
      <c r="DH216" s="669"/>
      <c r="DI216" s="669"/>
      <c r="DJ216" s="669"/>
      <c r="DK216" s="669"/>
      <c r="DL216" s="669"/>
      <c r="DM216" s="669"/>
      <c r="DN216" s="669"/>
      <c r="DO216" s="669"/>
      <c r="DP216" s="669"/>
      <c r="DQ216" s="669"/>
      <c r="DR216" s="669"/>
      <c r="DS216" s="669"/>
      <c r="DT216" s="669"/>
      <c r="DU216" s="669"/>
      <c r="DV216" s="669"/>
      <c r="DW216" s="669"/>
      <c r="DX216" s="669"/>
      <c r="DY216" s="669"/>
      <c r="DZ216" s="669"/>
      <c r="EA216" s="669"/>
      <c r="EB216" s="669"/>
      <c r="EC216" s="669"/>
      <c r="ED216" s="669"/>
      <c r="EE216" s="669"/>
      <c r="EF216" s="669"/>
      <c r="EG216" s="669"/>
      <c r="EH216" s="669"/>
      <c r="EI216" s="669"/>
      <c r="EJ216" s="669"/>
      <c r="EK216" s="669"/>
      <c r="EL216" s="669"/>
      <c r="EM216" s="669"/>
      <c r="EN216" s="669"/>
      <c r="EO216" s="669"/>
      <c r="EP216" s="669"/>
      <c r="EQ216" s="669"/>
      <c r="ER216" s="669"/>
      <c r="ES216" s="669"/>
      <c r="ET216" s="669"/>
      <c r="EU216" s="669"/>
      <c r="EV216" s="669"/>
      <c r="EW216" s="669"/>
      <c r="EX216" s="669"/>
      <c r="EY216" s="669"/>
      <c r="EZ216" s="669"/>
      <c r="FA216" s="669"/>
      <c r="FB216" s="669"/>
      <c r="FC216" s="669"/>
      <c r="FD216" s="669"/>
      <c r="FE216" s="669"/>
      <c r="FF216" s="669"/>
      <c r="FG216" s="669"/>
      <c r="FH216" s="669"/>
      <c r="FI216" s="669"/>
      <c r="FJ216" s="669"/>
      <c r="FK216" s="669"/>
      <c r="FL216" s="669"/>
      <c r="FM216" s="669"/>
      <c r="FN216" s="669"/>
      <c r="FO216" s="669"/>
      <c r="FP216" s="669"/>
      <c r="FQ216" s="669"/>
      <c r="FR216" s="669"/>
      <c r="FS216" s="669"/>
      <c r="FT216" s="669"/>
      <c r="FU216" s="669"/>
      <c r="FV216" s="669"/>
      <c r="FW216" s="669"/>
      <c r="FX216" s="669"/>
      <c r="FY216" s="669"/>
      <c r="FZ216" s="669"/>
      <c r="GA216" s="669"/>
      <c r="GB216" s="669"/>
      <c r="GC216" s="669"/>
      <c r="GD216" s="669"/>
      <c r="GE216" s="669"/>
      <c r="GF216" s="669"/>
      <c r="GG216" s="669"/>
      <c r="GH216" s="669"/>
      <c r="GI216" s="669"/>
      <c r="GJ216" s="669"/>
      <c r="GK216" s="669"/>
      <c r="GL216" s="669"/>
      <c r="GM216" s="669"/>
      <c r="GN216" s="669"/>
      <c r="GO216" s="669"/>
      <c r="GP216" s="669"/>
      <c r="GQ216" s="669"/>
      <c r="GR216" s="669"/>
      <c r="GS216" s="669"/>
      <c r="GT216" s="669"/>
      <c r="GU216" s="669"/>
      <c r="GV216" s="669"/>
      <c r="GW216" s="669"/>
      <c r="GX216" s="669"/>
      <c r="GY216" s="669"/>
      <c r="GZ216" s="669"/>
      <c r="HA216" s="669"/>
      <c r="HB216" s="669"/>
      <c r="HC216" s="669"/>
      <c r="HD216" s="669"/>
      <c r="HE216" s="669"/>
      <c r="HF216" s="669"/>
      <c r="HG216" s="669"/>
      <c r="HH216" s="669"/>
      <c r="HI216" s="669"/>
      <c r="HJ216" s="669"/>
      <c r="HK216" s="669"/>
      <c r="HL216" s="669"/>
      <c r="HM216" s="669"/>
      <c r="HN216" s="669"/>
      <c r="HO216" s="669"/>
      <c r="HP216" s="669"/>
      <c r="HQ216" s="669"/>
      <c r="HR216" s="669"/>
      <c r="HS216" s="669"/>
      <c r="HT216" s="669"/>
      <c r="HU216" s="669"/>
      <c r="HV216" s="669"/>
      <c r="HW216" s="669"/>
      <c r="HX216" s="669"/>
      <c r="HY216" s="669"/>
      <c r="HZ216" s="669"/>
      <c r="IA216" s="669"/>
      <c r="IB216" s="669"/>
      <c r="IC216" s="669"/>
      <c r="ID216" s="669"/>
      <c r="IE216" s="669"/>
      <c r="IF216" s="669"/>
      <c r="IG216" s="669"/>
      <c r="IH216" s="669"/>
      <c r="II216" s="669"/>
      <c r="IJ216" s="669"/>
      <c r="IK216" s="669"/>
      <c r="IL216" s="669"/>
      <c r="IM216" s="669"/>
    </row>
    <row r="217" spans="1:247">
      <c r="A217" s="648"/>
      <c r="B217" s="648"/>
      <c r="C217" s="648"/>
      <c r="D217" s="944"/>
      <c r="E217" s="938"/>
      <c r="F217" s="940"/>
      <c r="G217" s="939"/>
      <c r="H217" s="666"/>
      <c r="I217" s="936"/>
      <c r="J217" s="936"/>
      <c r="K217" s="936"/>
      <c r="L217" s="936"/>
      <c r="M217" s="942"/>
      <c r="N217" s="936"/>
      <c r="O217" s="937"/>
      <c r="P217" s="936"/>
      <c r="Q217" s="936"/>
      <c r="R217" s="936"/>
      <c r="S217" s="936"/>
      <c r="T217" s="936"/>
      <c r="U217" s="669"/>
      <c r="V217" s="669"/>
      <c r="W217" s="669"/>
      <c r="X217" s="669"/>
      <c r="Y217" s="669"/>
      <c r="Z217" s="669"/>
      <c r="AA217" s="669"/>
      <c r="AB217" s="669"/>
      <c r="AC217" s="669"/>
      <c r="AD217" s="669"/>
      <c r="AE217" s="669"/>
      <c r="AF217" s="669"/>
      <c r="AG217" s="669"/>
      <c r="AH217" s="669"/>
      <c r="AI217" s="669"/>
      <c r="AJ217" s="669"/>
      <c r="AK217" s="669"/>
      <c r="AL217" s="669"/>
      <c r="AM217" s="669"/>
      <c r="AN217" s="669"/>
      <c r="AO217" s="669"/>
      <c r="AP217" s="669"/>
      <c r="AQ217" s="669"/>
      <c r="AR217" s="669"/>
      <c r="AS217" s="669"/>
      <c r="AT217" s="669"/>
      <c r="AU217" s="669"/>
      <c r="AV217" s="669"/>
      <c r="AW217" s="669"/>
      <c r="AX217" s="669"/>
      <c r="AY217" s="669"/>
      <c r="AZ217" s="669"/>
      <c r="BA217" s="669"/>
      <c r="BB217" s="669"/>
      <c r="BC217" s="669"/>
      <c r="BD217" s="669"/>
      <c r="BE217" s="669"/>
      <c r="BF217" s="669"/>
      <c r="BG217" s="669"/>
      <c r="BH217" s="669"/>
      <c r="BI217" s="669"/>
      <c r="BJ217" s="669"/>
      <c r="BK217" s="669"/>
      <c r="BL217" s="669"/>
      <c r="BM217" s="669"/>
      <c r="BN217" s="669"/>
      <c r="BO217" s="669"/>
      <c r="BP217" s="669"/>
      <c r="BQ217" s="669"/>
      <c r="BR217" s="669"/>
      <c r="BS217" s="669"/>
      <c r="BT217" s="669"/>
      <c r="BU217" s="669"/>
      <c r="BV217" s="669"/>
      <c r="BW217" s="669"/>
      <c r="BX217" s="669"/>
      <c r="BY217" s="669"/>
      <c r="BZ217" s="669"/>
      <c r="CA217" s="669"/>
      <c r="CB217" s="669"/>
      <c r="CC217" s="669"/>
      <c r="CD217" s="669"/>
      <c r="CE217" s="669"/>
      <c r="CF217" s="669"/>
      <c r="CG217" s="669"/>
      <c r="CH217" s="669"/>
      <c r="CI217" s="669"/>
      <c r="CJ217" s="669"/>
      <c r="CK217" s="669"/>
      <c r="CL217" s="669"/>
      <c r="CM217" s="669"/>
      <c r="CN217" s="669"/>
      <c r="CO217" s="669"/>
      <c r="CP217" s="669"/>
      <c r="CQ217" s="669"/>
      <c r="CR217" s="669"/>
      <c r="CS217" s="669"/>
      <c r="CT217" s="669"/>
      <c r="CU217" s="669"/>
      <c r="CV217" s="669"/>
      <c r="CW217" s="669"/>
      <c r="CX217" s="669"/>
      <c r="CY217" s="669"/>
      <c r="CZ217" s="669"/>
      <c r="DA217" s="669"/>
      <c r="DB217" s="669"/>
      <c r="DC217" s="669"/>
      <c r="DD217" s="669"/>
      <c r="DE217" s="669"/>
      <c r="DF217" s="669"/>
      <c r="DG217" s="669"/>
      <c r="DH217" s="669"/>
      <c r="DI217" s="669"/>
      <c r="DJ217" s="669"/>
      <c r="DK217" s="669"/>
      <c r="DL217" s="669"/>
      <c r="DM217" s="669"/>
      <c r="DN217" s="669"/>
      <c r="DO217" s="669"/>
      <c r="DP217" s="669"/>
      <c r="DQ217" s="669"/>
      <c r="DR217" s="669"/>
      <c r="DS217" s="669"/>
      <c r="DT217" s="669"/>
      <c r="DU217" s="669"/>
      <c r="DV217" s="669"/>
      <c r="DW217" s="669"/>
      <c r="DX217" s="669"/>
      <c r="DY217" s="669"/>
      <c r="DZ217" s="669"/>
      <c r="EA217" s="669"/>
      <c r="EB217" s="669"/>
      <c r="EC217" s="669"/>
      <c r="ED217" s="669"/>
      <c r="EE217" s="669"/>
      <c r="EF217" s="669"/>
      <c r="EG217" s="669"/>
      <c r="EH217" s="669"/>
      <c r="EI217" s="669"/>
      <c r="EJ217" s="669"/>
      <c r="EK217" s="669"/>
      <c r="EL217" s="669"/>
      <c r="EM217" s="669"/>
      <c r="EN217" s="669"/>
      <c r="EO217" s="669"/>
      <c r="EP217" s="669"/>
      <c r="EQ217" s="669"/>
      <c r="ER217" s="669"/>
      <c r="ES217" s="669"/>
      <c r="ET217" s="669"/>
      <c r="EU217" s="669"/>
      <c r="EV217" s="669"/>
      <c r="EW217" s="669"/>
      <c r="EX217" s="669"/>
      <c r="EY217" s="669"/>
      <c r="EZ217" s="669"/>
      <c r="FA217" s="669"/>
      <c r="FB217" s="669"/>
      <c r="FC217" s="669"/>
      <c r="FD217" s="669"/>
      <c r="FE217" s="669"/>
      <c r="FF217" s="669"/>
      <c r="FG217" s="669"/>
      <c r="FH217" s="669"/>
      <c r="FI217" s="669"/>
      <c r="FJ217" s="669"/>
      <c r="FK217" s="669"/>
      <c r="FL217" s="669"/>
      <c r="FM217" s="669"/>
      <c r="FN217" s="669"/>
      <c r="FO217" s="669"/>
      <c r="FP217" s="669"/>
      <c r="FQ217" s="669"/>
      <c r="FR217" s="669"/>
      <c r="FS217" s="669"/>
      <c r="FT217" s="669"/>
      <c r="FU217" s="669"/>
      <c r="FV217" s="669"/>
      <c r="FW217" s="669"/>
      <c r="FX217" s="669"/>
      <c r="FY217" s="669"/>
      <c r="FZ217" s="669"/>
      <c r="GA217" s="669"/>
      <c r="GB217" s="669"/>
      <c r="GC217" s="669"/>
      <c r="GD217" s="669"/>
      <c r="GE217" s="669"/>
      <c r="GF217" s="669"/>
      <c r="GG217" s="669"/>
      <c r="GH217" s="669"/>
      <c r="GI217" s="669"/>
      <c r="GJ217" s="669"/>
      <c r="GK217" s="669"/>
      <c r="GL217" s="669"/>
      <c r="GM217" s="669"/>
      <c r="GN217" s="669"/>
      <c r="GO217" s="669"/>
      <c r="GP217" s="669"/>
      <c r="GQ217" s="669"/>
      <c r="GR217" s="669"/>
      <c r="GS217" s="669"/>
      <c r="GT217" s="669"/>
      <c r="GU217" s="669"/>
      <c r="GV217" s="669"/>
      <c r="GW217" s="669"/>
      <c r="GX217" s="669"/>
      <c r="GY217" s="669"/>
      <c r="GZ217" s="669"/>
      <c r="HA217" s="669"/>
      <c r="HB217" s="669"/>
      <c r="HC217" s="669"/>
      <c r="HD217" s="669"/>
      <c r="HE217" s="669"/>
      <c r="HF217" s="669"/>
      <c r="HG217" s="669"/>
      <c r="HH217" s="669"/>
      <c r="HI217" s="669"/>
      <c r="HJ217" s="669"/>
      <c r="HK217" s="669"/>
      <c r="HL217" s="669"/>
      <c r="HM217" s="669"/>
      <c r="HN217" s="669"/>
      <c r="HO217" s="669"/>
      <c r="HP217" s="669"/>
      <c r="HQ217" s="669"/>
      <c r="HR217" s="669"/>
      <c r="HS217" s="669"/>
      <c r="HT217" s="669"/>
      <c r="HU217" s="669"/>
      <c r="HV217" s="669"/>
      <c r="HW217" s="669"/>
      <c r="HX217" s="669"/>
      <c r="HY217" s="669"/>
      <c r="HZ217" s="669"/>
      <c r="IA217" s="669"/>
      <c r="IB217" s="669"/>
      <c r="IC217" s="669"/>
      <c r="ID217" s="669"/>
      <c r="IE217" s="669"/>
      <c r="IF217" s="669"/>
      <c r="IG217" s="669"/>
      <c r="IH217" s="669"/>
      <c r="II217" s="669"/>
      <c r="IJ217" s="669"/>
      <c r="IK217" s="669"/>
      <c r="IL217" s="669"/>
      <c r="IM217" s="669"/>
    </row>
    <row r="218" spans="1:247">
      <c r="A218" s="648"/>
      <c r="B218" s="648"/>
      <c r="C218" s="648"/>
      <c r="D218" s="944"/>
      <c r="E218" s="938"/>
      <c r="F218" s="940"/>
      <c r="G218" s="939"/>
      <c r="H218" s="666"/>
      <c r="I218" s="936"/>
      <c r="J218" s="936"/>
      <c r="K218" s="936"/>
      <c r="L218" s="936"/>
      <c r="M218" s="943"/>
      <c r="N218" s="936"/>
      <c r="O218" s="937"/>
      <c r="P218" s="936"/>
      <c r="Q218" s="936"/>
      <c r="R218" s="936"/>
      <c r="S218" s="936"/>
      <c r="T218" s="936"/>
      <c r="U218" s="669"/>
      <c r="V218" s="669"/>
      <c r="W218" s="669"/>
      <c r="X218" s="669"/>
      <c r="Y218" s="669"/>
      <c r="Z218" s="669"/>
      <c r="AA218" s="669"/>
      <c r="AB218" s="669"/>
      <c r="AC218" s="669"/>
      <c r="AD218" s="669"/>
      <c r="AE218" s="669"/>
      <c r="AF218" s="669"/>
      <c r="AG218" s="669"/>
      <c r="AH218" s="669"/>
      <c r="AI218" s="669"/>
      <c r="AJ218" s="669"/>
      <c r="AK218" s="669"/>
      <c r="AL218" s="669"/>
      <c r="AM218" s="669"/>
      <c r="AN218" s="669"/>
      <c r="AO218" s="669"/>
      <c r="AP218" s="669"/>
      <c r="AQ218" s="669"/>
      <c r="AR218" s="669"/>
      <c r="AS218" s="669"/>
      <c r="AT218" s="669"/>
      <c r="AU218" s="669"/>
      <c r="AV218" s="669"/>
      <c r="AW218" s="669"/>
      <c r="AX218" s="669"/>
      <c r="AY218" s="669"/>
      <c r="AZ218" s="669"/>
      <c r="BA218" s="669"/>
      <c r="BB218" s="669"/>
      <c r="BC218" s="669"/>
      <c r="BD218" s="669"/>
      <c r="BE218" s="669"/>
      <c r="BF218" s="669"/>
      <c r="BG218" s="669"/>
      <c r="BH218" s="669"/>
      <c r="BI218" s="669"/>
      <c r="BJ218" s="669"/>
      <c r="BK218" s="669"/>
      <c r="BL218" s="669"/>
      <c r="BM218" s="669"/>
      <c r="BN218" s="669"/>
      <c r="BO218" s="669"/>
      <c r="BP218" s="669"/>
      <c r="BQ218" s="669"/>
      <c r="BR218" s="669"/>
      <c r="BS218" s="669"/>
      <c r="BT218" s="669"/>
      <c r="BU218" s="669"/>
      <c r="BV218" s="669"/>
      <c r="BW218" s="669"/>
      <c r="BX218" s="669"/>
      <c r="BY218" s="669"/>
      <c r="BZ218" s="669"/>
      <c r="CA218" s="669"/>
      <c r="CB218" s="669"/>
      <c r="CC218" s="669"/>
      <c r="CD218" s="669"/>
      <c r="CE218" s="669"/>
      <c r="CF218" s="669"/>
      <c r="CG218" s="669"/>
      <c r="CH218" s="669"/>
      <c r="CI218" s="669"/>
      <c r="CJ218" s="669"/>
      <c r="CK218" s="669"/>
      <c r="CL218" s="669"/>
      <c r="CM218" s="669"/>
      <c r="CN218" s="669"/>
      <c r="CO218" s="669"/>
      <c r="CP218" s="669"/>
      <c r="CQ218" s="669"/>
      <c r="CR218" s="669"/>
      <c r="CS218" s="669"/>
      <c r="CT218" s="669"/>
      <c r="CU218" s="669"/>
      <c r="CV218" s="669"/>
      <c r="CW218" s="669"/>
      <c r="CX218" s="669"/>
      <c r="CY218" s="669"/>
      <c r="CZ218" s="669"/>
      <c r="DA218" s="669"/>
      <c r="DB218" s="669"/>
      <c r="DC218" s="669"/>
      <c r="DD218" s="669"/>
      <c r="DE218" s="669"/>
      <c r="DF218" s="669"/>
      <c r="DG218" s="669"/>
      <c r="DH218" s="669"/>
      <c r="DI218" s="669"/>
      <c r="DJ218" s="669"/>
      <c r="DK218" s="669"/>
      <c r="DL218" s="669"/>
      <c r="DM218" s="669"/>
      <c r="DN218" s="669"/>
      <c r="DO218" s="669"/>
      <c r="DP218" s="669"/>
      <c r="DQ218" s="669"/>
      <c r="DR218" s="669"/>
      <c r="DS218" s="669"/>
      <c r="DT218" s="669"/>
      <c r="DU218" s="669"/>
      <c r="DV218" s="669"/>
      <c r="DW218" s="669"/>
      <c r="DX218" s="669"/>
      <c r="DY218" s="669"/>
      <c r="DZ218" s="669"/>
      <c r="EA218" s="669"/>
      <c r="EB218" s="669"/>
      <c r="EC218" s="669"/>
      <c r="ED218" s="669"/>
      <c r="EE218" s="669"/>
      <c r="EF218" s="669"/>
      <c r="EG218" s="669"/>
      <c r="EH218" s="669"/>
      <c r="EI218" s="669"/>
      <c r="EJ218" s="669"/>
      <c r="EK218" s="669"/>
      <c r="EL218" s="669"/>
      <c r="EM218" s="669"/>
      <c r="EN218" s="669"/>
      <c r="EO218" s="669"/>
      <c r="EP218" s="669"/>
      <c r="EQ218" s="669"/>
      <c r="ER218" s="669"/>
      <c r="ES218" s="669"/>
      <c r="ET218" s="669"/>
      <c r="EU218" s="669"/>
      <c r="EV218" s="669"/>
      <c r="EW218" s="669"/>
      <c r="EX218" s="669"/>
      <c r="EY218" s="669"/>
      <c r="EZ218" s="669"/>
      <c r="FA218" s="669"/>
      <c r="FB218" s="669"/>
      <c r="FC218" s="669"/>
      <c r="FD218" s="669"/>
      <c r="FE218" s="669"/>
      <c r="FF218" s="669"/>
      <c r="FG218" s="669"/>
      <c r="FH218" s="669"/>
      <c r="FI218" s="669"/>
      <c r="FJ218" s="669"/>
      <c r="FK218" s="669"/>
      <c r="FL218" s="669"/>
      <c r="FM218" s="669"/>
      <c r="FN218" s="669"/>
      <c r="FO218" s="669"/>
      <c r="FP218" s="669"/>
      <c r="FQ218" s="669"/>
      <c r="FR218" s="669"/>
      <c r="FS218" s="669"/>
      <c r="FT218" s="669"/>
      <c r="FU218" s="669"/>
      <c r="FV218" s="669"/>
      <c r="FW218" s="669"/>
      <c r="FX218" s="669"/>
      <c r="FY218" s="669"/>
      <c r="FZ218" s="669"/>
      <c r="GA218" s="669"/>
      <c r="GB218" s="669"/>
      <c r="GC218" s="669"/>
      <c r="GD218" s="669"/>
      <c r="GE218" s="669"/>
      <c r="GF218" s="669"/>
      <c r="GG218" s="669"/>
      <c r="GH218" s="669"/>
      <c r="GI218" s="669"/>
      <c r="GJ218" s="669"/>
      <c r="GK218" s="669"/>
      <c r="GL218" s="669"/>
      <c r="GM218" s="669"/>
      <c r="GN218" s="669"/>
      <c r="GO218" s="669"/>
      <c r="GP218" s="669"/>
      <c r="GQ218" s="669"/>
      <c r="GR218" s="669"/>
      <c r="GS218" s="669"/>
      <c r="GT218" s="669"/>
      <c r="GU218" s="669"/>
      <c r="GV218" s="669"/>
      <c r="GW218" s="669"/>
      <c r="GX218" s="669"/>
      <c r="GY218" s="669"/>
      <c r="GZ218" s="669"/>
      <c r="HA218" s="669"/>
      <c r="HB218" s="669"/>
      <c r="HC218" s="669"/>
      <c r="HD218" s="669"/>
      <c r="HE218" s="669"/>
      <c r="HF218" s="669"/>
      <c r="HG218" s="669"/>
      <c r="HH218" s="669"/>
      <c r="HI218" s="669"/>
      <c r="HJ218" s="669"/>
      <c r="HK218" s="669"/>
      <c r="HL218" s="669"/>
      <c r="HM218" s="669"/>
      <c r="HN218" s="669"/>
      <c r="HO218" s="669"/>
      <c r="HP218" s="669"/>
      <c r="HQ218" s="669"/>
      <c r="HR218" s="669"/>
      <c r="HS218" s="669"/>
      <c r="HT218" s="669"/>
      <c r="HU218" s="669"/>
      <c r="HV218" s="669"/>
      <c r="HW218" s="669"/>
      <c r="HX218" s="669"/>
      <c r="HY218" s="669"/>
      <c r="HZ218" s="669"/>
      <c r="IA218" s="669"/>
      <c r="IB218" s="669"/>
      <c r="IC218" s="669"/>
      <c r="ID218" s="669"/>
      <c r="IE218" s="669"/>
      <c r="IF218" s="669"/>
      <c r="IG218" s="669"/>
      <c r="IH218" s="669"/>
      <c r="II218" s="669"/>
      <c r="IJ218" s="669"/>
      <c r="IK218" s="669"/>
      <c r="IL218" s="669"/>
      <c r="IM218" s="669"/>
    </row>
    <row r="219" spans="1:247">
      <c r="A219" s="648"/>
      <c r="B219" s="648"/>
      <c r="C219" s="648"/>
      <c r="D219" s="944"/>
      <c r="E219" s="938"/>
      <c r="F219" s="940"/>
      <c r="G219" s="939"/>
      <c r="H219" s="666"/>
      <c r="I219" s="936"/>
      <c r="J219" s="936"/>
      <c r="K219" s="936"/>
      <c r="L219" s="936"/>
      <c r="M219" s="942"/>
      <c r="N219" s="936"/>
      <c r="O219" s="937"/>
      <c r="P219" s="936"/>
      <c r="Q219" s="936"/>
      <c r="R219" s="936"/>
      <c r="S219" s="936"/>
      <c r="T219" s="936"/>
      <c r="U219" s="669"/>
      <c r="V219" s="669"/>
      <c r="W219" s="669"/>
      <c r="X219" s="669"/>
      <c r="Y219" s="669"/>
      <c r="Z219" s="669"/>
      <c r="AA219" s="669"/>
      <c r="AB219" s="669"/>
      <c r="AC219" s="669"/>
      <c r="AD219" s="669"/>
      <c r="AE219" s="669"/>
      <c r="AF219" s="669"/>
      <c r="AG219" s="669"/>
      <c r="AH219" s="669"/>
      <c r="AI219" s="669"/>
      <c r="AJ219" s="669"/>
      <c r="AK219" s="669"/>
      <c r="AL219" s="669"/>
      <c r="AM219" s="669"/>
      <c r="AN219" s="669"/>
      <c r="AO219" s="669"/>
      <c r="AP219" s="669"/>
      <c r="AQ219" s="669"/>
      <c r="AR219" s="669"/>
      <c r="AS219" s="669"/>
      <c r="AT219" s="669"/>
      <c r="AU219" s="669"/>
      <c r="AV219" s="669"/>
      <c r="AW219" s="669"/>
      <c r="AX219" s="669"/>
      <c r="AY219" s="669"/>
      <c r="AZ219" s="669"/>
      <c r="BA219" s="669"/>
      <c r="BB219" s="669"/>
      <c r="BC219" s="669"/>
      <c r="BD219" s="669"/>
      <c r="BE219" s="669"/>
      <c r="BF219" s="669"/>
      <c r="BG219" s="669"/>
      <c r="BH219" s="669"/>
      <c r="BI219" s="669"/>
      <c r="BJ219" s="669"/>
      <c r="BK219" s="669"/>
      <c r="BL219" s="669"/>
      <c r="BM219" s="669"/>
      <c r="BN219" s="669"/>
      <c r="BO219" s="669"/>
      <c r="BP219" s="669"/>
      <c r="BQ219" s="669"/>
      <c r="BR219" s="669"/>
      <c r="BS219" s="669"/>
      <c r="BT219" s="669"/>
      <c r="BU219" s="669"/>
      <c r="BV219" s="669"/>
      <c r="BW219" s="669"/>
      <c r="BX219" s="669"/>
      <c r="BY219" s="669"/>
      <c r="BZ219" s="669"/>
      <c r="CA219" s="669"/>
      <c r="CB219" s="669"/>
      <c r="CC219" s="669"/>
      <c r="CD219" s="669"/>
      <c r="CE219" s="669"/>
      <c r="CF219" s="669"/>
      <c r="CG219" s="669"/>
      <c r="CH219" s="669"/>
      <c r="CI219" s="669"/>
      <c r="CJ219" s="669"/>
      <c r="CK219" s="669"/>
      <c r="CL219" s="669"/>
      <c r="CM219" s="669"/>
      <c r="CN219" s="669"/>
      <c r="CO219" s="669"/>
      <c r="CP219" s="669"/>
      <c r="CQ219" s="669"/>
      <c r="CR219" s="669"/>
      <c r="CS219" s="669"/>
      <c r="CT219" s="669"/>
      <c r="CU219" s="669"/>
      <c r="CV219" s="669"/>
      <c r="CW219" s="669"/>
      <c r="CX219" s="669"/>
      <c r="CY219" s="669"/>
      <c r="CZ219" s="669"/>
      <c r="DA219" s="669"/>
      <c r="DB219" s="669"/>
      <c r="DC219" s="669"/>
      <c r="DD219" s="669"/>
      <c r="DE219" s="669"/>
      <c r="DF219" s="669"/>
      <c r="DG219" s="669"/>
      <c r="DH219" s="669"/>
      <c r="DI219" s="669"/>
      <c r="DJ219" s="669"/>
      <c r="DK219" s="669"/>
      <c r="DL219" s="669"/>
      <c r="DM219" s="669"/>
      <c r="DN219" s="669"/>
      <c r="DO219" s="669"/>
      <c r="DP219" s="669"/>
      <c r="DQ219" s="669"/>
      <c r="DR219" s="669"/>
      <c r="DS219" s="669"/>
      <c r="DT219" s="669"/>
      <c r="DU219" s="669"/>
      <c r="DV219" s="669"/>
      <c r="DW219" s="669"/>
      <c r="DX219" s="669"/>
      <c r="DY219" s="669"/>
      <c r="DZ219" s="669"/>
      <c r="EA219" s="669"/>
      <c r="EB219" s="669"/>
      <c r="EC219" s="669"/>
      <c r="ED219" s="669"/>
      <c r="EE219" s="669"/>
      <c r="EF219" s="669"/>
      <c r="EG219" s="669"/>
      <c r="EH219" s="669"/>
      <c r="EI219" s="669"/>
      <c r="EJ219" s="669"/>
      <c r="EK219" s="669"/>
      <c r="EL219" s="669"/>
      <c r="EM219" s="669"/>
      <c r="EN219" s="669"/>
      <c r="EO219" s="669"/>
      <c r="EP219" s="669"/>
      <c r="EQ219" s="669"/>
      <c r="ER219" s="669"/>
      <c r="ES219" s="669"/>
      <c r="ET219" s="669"/>
      <c r="EU219" s="669"/>
      <c r="EV219" s="669"/>
      <c r="EW219" s="669"/>
      <c r="EX219" s="669"/>
      <c r="EY219" s="669"/>
      <c r="EZ219" s="669"/>
      <c r="FA219" s="669"/>
      <c r="FB219" s="669"/>
      <c r="FC219" s="669"/>
      <c r="FD219" s="669"/>
      <c r="FE219" s="669"/>
      <c r="FF219" s="669"/>
      <c r="FG219" s="669"/>
      <c r="FH219" s="669"/>
      <c r="FI219" s="669"/>
      <c r="FJ219" s="669"/>
      <c r="FK219" s="669"/>
      <c r="FL219" s="669"/>
      <c r="FM219" s="669"/>
      <c r="FN219" s="669"/>
      <c r="FO219" s="669"/>
      <c r="FP219" s="669"/>
      <c r="FQ219" s="669"/>
      <c r="FR219" s="669"/>
      <c r="FS219" s="669"/>
      <c r="FT219" s="669"/>
      <c r="FU219" s="669"/>
      <c r="FV219" s="669"/>
      <c r="FW219" s="669"/>
      <c r="FX219" s="669"/>
      <c r="FY219" s="669"/>
      <c r="FZ219" s="669"/>
      <c r="GA219" s="669"/>
      <c r="GB219" s="669"/>
      <c r="GC219" s="669"/>
      <c r="GD219" s="669"/>
      <c r="GE219" s="669"/>
      <c r="GF219" s="669"/>
      <c r="GG219" s="669"/>
      <c r="GH219" s="669"/>
      <c r="GI219" s="669"/>
      <c r="GJ219" s="669"/>
      <c r="GK219" s="669"/>
      <c r="GL219" s="669"/>
      <c r="GM219" s="669"/>
      <c r="GN219" s="669"/>
      <c r="GO219" s="669"/>
      <c r="GP219" s="669"/>
      <c r="GQ219" s="669"/>
      <c r="GR219" s="669"/>
      <c r="GS219" s="669"/>
      <c r="GT219" s="669"/>
      <c r="GU219" s="669"/>
      <c r="GV219" s="669"/>
      <c r="GW219" s="669"/>
      <c r="GX219" s="669"/>
      <c r="GY219" s="669"/>
      <c r="GZ219" s="669"/>
      <c r="HA219" s="669"/>
      <c r="HB219" s="669"/>
      <c r="HC219" s="669"/>
      <c r="HD219" s="669"/>
      <c r="HE219" s="669"/>
      <c r="HF219" s="669"/>
      <c r="HG219" s="669"/>
      <c r="HH219" s="669"/>
      <c r="HI219" s="669"/>
      <c r="HJ219" s="669"/>
      <c r="HK219" s="669"/>
      <c r="HL219" s="669"/>
      <c r="HM219" s="669"/>
      <c r="HN219" s="669"/>
      <c r="HO219" s="669"/>
      <c r="HP219" s="669"/>
      <c r="HQ219" s="669"/>
      <c r="HR219" s="669"/>
      <c r="HS219" s="669"/>
      <c r="HT219" s="669"/>
      <c r="HU219" s="669"/>
      <c r="HV219" s="669"/>
      <c r="HW219" s="669"/>
      <c r="HX219" s="669"/>
      <c r="HY219" s="669"/>
      <c r="HZ219" s="669"/>
      <c r="IA219" s="669"/>
      <c r="IB219" s="669"/>
      <c r="IC219" s="669"/>
      <c r="ID219" s="669"/>
      <c r="IE219" s="669"/>
      <c r="IF219" s="669"/>
      <c r="IG219" s="669"/>
      <c r="IH219" s="669"/>
      <c r="II219" s="669"/>
      <c r="IJ219" s="669"/>
      <c r="IK219" s="669"/>
      <c r="IL219" s="669"/>
      <c r="IM219" s="669"/>
    </row>
    <row r="220" spans="1:247">
      <c r="A220" s="648"/>
      <c r="B220" s="648"/>
      <c r="C220" s="648"/>
      <c r="D220" s="944"/>
      <c r="E220" s="938"/>
      <c r="F220" s="940"/>
      <c r="G220" s="939"/>
      <c r="H220" s="666"/>
      <c r="I220" s="936"/>
      <c r="J220" s="936"/>
      <c r="K220" s="936"/>
      <c r="L220" s="936"/>
      <c r="M220" s="943"/>
      <c r="N220" s="936"/>
      <c r="O220" s="937"/>
      <c r="P220" s="936"/>
      <c r="Q220" s="936"/>
      <c r="R220" s="936"/>
      <c r="S220" s="936"/>
      <c r="T220" s="936"/>
      <c r="U220" s="669"/>
      <c r="V220" s="669"/>
      <c r="W220" s="669"/>
      <c r="X220" s="669"/>
      <c r="Y220" s="669"/>
      <c r="Z220" s="669"/>
      <c r="AA220" s="669"/>
      <c r="AB220" s="669"/>
      <c r="AC220" s="669"/>
      <c r="AD220" s="669"/>
      <c r="AE220" s="669"/>
      <c r="AF220" s="669"/>
      <c r="AG220" s="669"/>
      <c r="AH220" s="669"/>
      <c r="AI220" s="669"/>
      <c r="AJ220" s="669"/>
      <c r="AK220" s="669"/>
      <c r="AL220" s="669"/>
      <c r="AM220" s="669"/>
      <c r="AN220" s="669"/>
      <c r="AO220" s="669"/>
      <c r="AP220" s="669"/>
      <c r="AQ220" s="669"/>
      <c r="AR220" s="669"/>
      <c r="AS220" s="669"/>
      <c r="AT220" s="669"/>
      <c r="AU220" s="669"/>
      <c r="AV220" s="669"/>
      <c r="AW220" s="669"/>
      <c r="AX220" s="669"/>
      <c r="AY220" s="669"/>
      <c r="AZ220" s="669"/>
      <c r="BA220" s="669"/>
      <c r="BB220" s="669"/>
      <c r="BC220" s="669"/>
      <c r="BD220" s="669"/>
      <c r="BE220" s="669"/>
      <c r="BF220" s="669"/>
      <c r="BG220" s="669"/>
      <c r="BH220" s="669"/>
      <c r="BI220" s="669"/>
      <c r="BJ220" s="669"/>
      <c r="BK220" s="669"/>
      <c r="BL220" s="669"/>
      <c r="BM220" s="669"/>
      <c r="BN220" s="669"/>
      <c r="BO220" s="669"/>
      <c r="BP220" s="669"/>
      <c r="BQ220" s="669"/>
      <c r="BR220" s="669"/>
      <c r="BS220" s="669"/>
      <c r="BT220" s="669"/>
      <c r="BU220" s="669"/>
      <c r="BV220" s="669"/>
      <c r="BW220" s="669"/>
      <c r="BX220" s="669"/>
      <c r="BY220" s="669"/>
      <c r="BZ220" s="669"/>
      <c r="CA220" s="669"/>
      <c r="CB220" s="669"/>
      <c r="CC220" s="669"/>
      <c r="CD220" s="669"/>
      <c r="CE220" s="669"/>
      <c r="CF220" s="669"/>
      <c r="CG220" s="669"/>
      <c r="CH220" s="669"/>
      <c r="CI220" s="669"/>
      <c r="CJ220" s="669"/>
      <c r="CK220" s="669"/>
      <c r="CL220" s="669"/>
      <c r="CM220" s="669"/>
      <c r="CN220" s="669"/>
      <c r="CO220" s="669"/>
      <c r="CP220" s="669"/>
      <c r="CQ220" s="669"/>
      <c r="CR220" s="669"/>
      <c r="CS220" s="669"/>
      <c r="CT220" s="669"/>
      <c r="CU220" s="669"/>
      <c r="CV220" s="669"/>
      <c r="CW220" s="669"/>
      <c r="CX220" s="669"/>
      <c r="CY220" s="669"/>
      <c r="CZ220" s="669"/>
      <c r="DA220" s="669"/>
      <c r="DB220" s="669"/>
      <c r="DC220" s="669"/>
      <c r="DD220" s="669"/>
      <c r="DE220" s="669"/>
      <c r="DF220" s="669"/>
      <c r="DG220" s="669"/>
      <c r="DH220" s="669"/>
      <c r="DI220" s="669"/>
      <c r="DJ220" s="669"/>
      <c r="DK220" s="669"/>
      <c r="DL220" s="669"/>
      <c r="DM220" s="669"/>
      <c r="DN220" s="669"/>
      <c r="DO220" s="669"/>
      <c r="DP220" s="669"/>
      <c r="DQ220" s="669"/>
      <c r="DR220" s="669"/>
      <c r="DS220" s="669"/>
      <c r="DT220" s="669"/>
      <c r="DU220" s="669"/>
      <c r="DV220" s="669"/>
      <c r="DW220" s="669"/>
      <c r="DX220" s="669"/>
      <c r="DY220" s="669"/>
      <c r="DZ220" s="669"/>
      <c r="EA220" s="669"/>
      <c r="EB220" s="669"/>
      <c r="EC220" s="669"/>
      <c r="ED220" s="669"/>
      <c r="EE220" s="669"/>
      <c r="EF220" s="669"/>
      <c r="EG220" s="669"/>
      <c r="EH220" s="669"/>
      <c r="EI220" s="669"/>
      <c r="EJ220" s="669"/>
      <c r="EK220" s="669"/>
      <c r="EL220" s="669"/>
      <c r="EM220" s="669"/>
      <c r="EN220" s="669"/>
      <c r="EO220" s="669"/>
      <c r="EP220" s="669"/>
      <c r="EQ220" s="669"/>
      <c r="ER220" s="669"/>
      <c r="ES220" s="669"/>
      <c r="ET220" s="669"/>
      <c r="EU220" s="669"/>
      <c r="EV220" s="669"/>
      <c r="EW220" s="669"/>
      <c r="EX220" s="669"/>
      <c r="EY220" s="669"/>
      <c r="EZ220" s="669"/>
      <c r="FA220" s="669"/>
      <c r="FB220" s="669"/>
      <c r="FC220" s="669"/>
      <c r="FD220" s="669"/>
      <c r="FE220" s="669"/>
      <c r="FF220" s="669"/>
      <c r="FG220" s="669"/>
      <c r="FH220" s="669"/>
      <c r="FI220" s="669"/>
      <c r="FJ220" s="669"/>
      <c r="FK220" s="669"/>
      <c r="FL220" s="669"/>
      <c r="FM220" s="669"/>
      <c r="FN220" s="669"/>
      <c r="FO220" s="669"/>
      <c r="FP220" s="669"/>
      <c r="FQ220" s="669"/>
      <c r="FR220" s="669"/>
      <c r="FS220" s="669"/>
      <c r="FT220" s="669"/>
      <c r="FU220" s="669"/>
      <c r="FV220" s="669"/>
      <c r="FW220" s="669"/>
      <c r="FX220" s="669"/>
      <c r="FY220" s="669"/>
      <c r="FZ220" s="669"/>
      <c r="GA220" s="669"/>
      <c r="GB220" s="669"/>
      <c r="GC220" s="669"/>
      <c r="GD220" s="669"/>
      <c r="GE220" s="669"/>
      <c r="GF220" s="669"/>
      <c r="GG220" s="669"/>
      <c r="GH220" s="669"/>
      <c r="GI220" s="669"/>
      <c r="GJ220" s="669"/>
      <c r="GK220" s="669"/>
      <c r="GL220" s="669"/>
      <c r="GM220" s="669"/>
      <c r="GN220" s="669"/>
      <c r="GO220" s="669"/>
      <c r="GP220" s="669"/>
      <c r="GQ220" s="669"/>
      <c r="GR220" s="669"/>
      <c r="GS220" s="669"/>
      <c r="GT220" s="669"/>
      <c r="GU220" s="669"/>
      <c r="GV220" s="669"/>
      <c r="GW220" s="669"/>
      <c r="GX220" s="669"/>
      <c r="GY220" s="669"/>
      <c r="GZ220" s="669"/>
      <c r="HA220" s="669"/>
      <c r="HB220" s="669"/>
      <c r="HC220" s="669"/>
      <c r="HD220" s="669"/>
      <c r="HE220" s="669"/>
      <c r="HF220" s="669"/>
      <c r="HG220" s="669"/>
      <c r="HH220" s="669"/>
      <c r="HI220" s="669"/>
      <c r="HJ220" s="669"/>
      <c r="HK220" s="669"/>
      <c r="HL220" s="669"/>
      <c r="HM220" s="669"/>
      <c r="HN220" s="669"/>
      <c r="HO220" s="669"/>
      <c r="HP220" s="669"/>
      <c r="HQ220" s="669"/>
      <c r="HR220" s="669"/>
      <c r="HS220" s="669"/>
      <c r="HT220" s="669"/>
      <c r="HU220" s="669"/>
      <c r="HV220" s="669"/>
      <c r="HW220" s="669"/>
      <c r="HX220" s="669"/>
      <c r="HY220" s="669"/>
      <c r="HZ220" s="669"/>
      <c r="IA220" s="669"/>
      <c r="IB220" s="669"/>
      <c r="IC220" s="669"/>
      <c r="ID220" s="669"/>
      <c r="IE220" s="669"/>
      <c r="IF220" s="669"/>
      <c r="IG220" s="669"/>
      <c r="IH220" s="669"/>
      <c r="II220" s="669"/>
      <c r="IJ220" s="669"/>
      <c r="IK220" s="669"/>
      <c r="IL220" s="669"/>
      <c r="IM220" s="669"/>
    </row>
    <row r="221" spans="1:247">
      <c r="A221" s="648"/>
      <c r="B221" s="648"/>
      <c r="C221" s="648"/>
      <c r="D221" s="663"/>
      <c r="E221" s="648"/>
      <c r="F221" s="664"/>
      <c r="G221" s="665"/>
      <c r="H221" s="666"/>
      <c r="I221" s="549"/>
      <c r="J221" s="667"/>
      <c r="K221" s="579"/>
      <c r="L221" s="549"/>
      <c r="M221" s="95"/>
      <c r="N221" s="549"/>
      <c r="O221" s="668"/>
      <c r="P221" s="549"/>
      <c r="Q221" s="549"/>
      <c r="R221" s="549"/>
      <c r="S221" s="549"/>
      <c r="T221" s="549"/>
      <c r="U221" s="669"/>
      <c r="V221" s="669"/>
      <c r="W221" s="669"/>
      <c r="X221" s="669"/>
      <c r="Y221" s="669"/>
      <c r="Z221" s="669"/>
      <c r="AA221" s="669"/>
      <c r="AB221" s="669"/>
      <c r="AC221" s="669"/>
      <c r="AD221" s="669"/>
      <c r="AE221" s="669"/>
      <c r="AF221" s="669"/>
      <c r="AG221" s="669"/>
      <c r="AH221" s="669"/>
      <c r="AI221" s="669"/>
      <c r="AJ221" s="669"/>
      <c r="AK221" s="669"/>
      <c r="AL221" s="669"/>
      <c r="AM221" s="669"/>
      <c r="AN221" s="669"/>
      <c r="AO221" s="669"/>
      <c r="AP221" s="669"/>
      <c r="AQ221" s="669"/>
      <c r="AR221" s="669"/>
      <c r="AS221" s="669"/>
      <c r="AT221" s="669"/>
      <c r="AU221" s="669"/>
      <c r="AV221" s="669"/>
      <c r="AW221" s="669"/>
      <c r="AX221" s="669"/>
      <c r="AY221" s="669"/>
      <c r="AZ221" s="669"/>
      <c r="BA221" s="669"/>
      <c r="BB221" s="669"/>
      <c r="BC221" s="669"/>
      <c r="BD221" s="669"/>
      <c r="BE221" s="669"/>
      <c r="BF221" s="669"/>
      <c r="BG221" s="669"/>
      <c r="BH221" s="669"/>
      <c r="BI221" s="669"/>
      <c r="BJ221" s="669"/>
      <c r="BK221" s="669"/>
      <c r="BL221" s="669"/>
      <c r="BM221" s="669"/>
      <c r="BN221" s="669"/>
      <c r="BO221" s="669"/>
      <c r="BP221" s="669"/>
      <c r="BQ221" s="669"/>
      <c r="BR221" s="669"/>
      <c r="BS221" s="669"/>
      <c r="BT221" s="669"/>
      <c r="BU221" s="669"/>
      <c r="BV221" s="669"/>
      <c r="BW221" s="669"/>
      <c r="BX221" s="669"/>
      <c r="BY221" s="669"/>
      <c r="BZ221" s="669"/>
      <c r="CA221" s="669"/>
      <c r="CB221" s="669"/>
      <c r="CC221" s="669"/>
      <c r="CD221" s="669"/>
      <c r="CE221" s="669"/>
      <c r="CF221" s="669"/>
      <c r="CG221" s="669"/>
      <c r="CH221" s="669"/>
      <c r="CI221" s="669"/>
      <c r="CJ221" s="669"/>
      <c r="CK221" s="669"/>
      <c r="CL221" s="669"/>
      <c r="CM221" s="669"/>
      <c r="CN221" s="669"/>
      <c r="CO221" s="669"/>
      <c r="CP221" s="669"/>
      <c r="CQ221" s="669"/>
      <c r="CR221" s="669"/>
      <c r="CS221" s="669"/>
      <c r="CT221" s="669"/>
      <c r="CU221" s="669"/>
      <c r="CV221" s="669"/>
      <c r="CW221" s="669"/>
      <c r="CX221" s="669"/>
      <c r="CY221" s="669"/>
      <c r="CZ221" s="669"/>
      <c r="DA221" s="669"/>
      <c r="DB221" s="669"/>
      <c r="DC221" s="669"/>
      <c r="DD221" s="669"/>
      <c r="DE221" s="669"/>
      <c r="DF221" s="669"/>
      <c r="DG221" s="669"/>
      <c r="DH221" s="669"/>
      <c r="DI221" s="669"/>
      <c r="DJ221" s="669"/>
      <c r="DK221" s="669"/>
      <c r="DL221" s="669"/>
      <c r="DM221" s="669"/>
      <c r="DN221" s="669"/>
      <c r="DO221" s="669"/>
      <c r="DP221" s="669"/>
      <c r="DQ221" s="669"/>
      <c r="DR221" s="669"/>
      <c r="DS221" s="669"/>
      <c r="DT221" s="669"/>
      <c r="DU221" s="669"/>
      <c r="DV221" s="669"/>
      <c r="DW221" s="669"/>
      <c r="DX221" s="669"/>
      <c r="DY221" s="669"/>
      <c r="DZ221" s="669"/>
      <c r="EA221" s="669"/>
      <c r="EB221" s="669"/>
      <c r="EC221" s="669"/>
      <c r="ED221" s="669"/>
      <c r="EE221" s="669"/>
      <c r="EF221" s="669"/>
      <c r="EG221" s="669"/>
      <c r="EH221" s="669"/>
      <c r="EI221" s="669"/>
      <c r="EJ221" s="669"/>
      <c r="EK221" s="669"/>
      <c r="EL221" s="669"/>
      <c r="EM221" s="669"/>
      <c r="EN221" s="669"/>
      <c r="EO221" s="669"/>
      <c r="EP221" s="669"/>
      <c r="EQ221" s="669"/>
      <c r="ER221" s="669"/>
      <c r="ES221" s="669"/>
      <c r="ET221" s="669"/>
      <c r="EU221" s="669"/>
      <c r="EV221" s="669"/>
      <c r="EW221" s="669"/>
      <c r="EX221" s="669"/>
      <c r="EY221" s="669"/>
      <c r="EZ221" s="669"/>
      <c r="FA221" s="669"/>
      <c r="FB221" s="669"/>
      <c r="FC221" s="669"/>
      <c r="FD221" s="669"/>
      <c r="FE221" s="669"/>
      <c r="FF221" s="669"/>
      <c r="FG221" s="669"/>
      <c r="FH221" s="669"/>
      <c r="FI221" s="669"/>
      <c r="FJ221" s="669"/>
      <c r="FK221" s="669"/>
      <c r="FL221" s="669"/>
      <c r="FM221" s="669"/>
      <c r="FN221" s="669"/>
      <c r="FO221" s="669"/>
      <c r="FP221" s="669"/>
      <c r="FQ221" s="669"/>
      <c r="FR221" s="669"/>
      <c r="FS221" s="669"/>
      <c r="FT221" s="669"/>
      <c r="FU221" s="669"/>
      <c r="FV221" s="669"/>
      <c r="FW221" s="669"/>
      <c r="FX221" s="669"/>
      <c r="FY221" s="669"/>
      <c r="FZ221" s="669"/>
      <c r="GA221" s="669"/>
      <c r="GB221" s="669"/>
      <c r="GC221" s="669"/>
      <c r="GD221" s="669"/>
      <c r="GE221" s="669"/>
      <c r="GF221" s="669"/>
      <c r="GG221" s="669"/>
      <c r="GH221" s="669"/>
      <c r="GI221" s="669"/>
      <c r="GJ221" s="669"/>
      <c r="GK221" s="669"/>
      <c r="GL221" s="669"/>
      <c r="GM221" s="669"/>
      <c r="GN221" s="669"/>
      <c r="GO221" s="669"/>
      <c r="GP221" s="669"/>
      <c r="GQ221" s="669"/>
      <c r="GR221" s="669"/>
      <c r="GS221" s="669"/>
      <c r="GT221" s="669"/>
      <c r="GU221" s="669"/>
      <c r="GV221" s="669"/>
      <c r="GW221" s="669"/>
      <c r="GX221" s="669"/>
      <c r="GY221" s="669"/>
      <c r="GZ221" s="669"/>
      <c r="HA221" s="669"/>
      <c r="HB221" s="669"/>
      <c r="HC221" s="669"/>
      <c r="HD221" s="669"/>
      <c r="HE221" s="669"/>
      <c r="HF221" s="669"/>
      <c r="HG221" s="669"/>
      <c r="HH221" s="669"/>
      <c r="HI221" s="669"/>
      <c r="HJ221" s="669"/>
      <c r="HK221" s="669"/>
      <c r="HL221" s="669"/>
      <c r="HM221" s="669"/>
      <c r="HN221" s="669"/>
      <c r="HO221" s="669"/>
      <c r="HP221" s="669"/>
      <c r="HQ221" s="669"/>
      <c r="HR221" s="669"/>
      <c r="HS221" s="669"/>
      <c r="HT221" s="669"/>
      <c r="HU221" s="669"/>
      <c r="HV221" s="669"/>
      <c r="HW221" s="669"/>
      <c r="HX221" s="669"/>
      <c r="HY221" s="669"/>
      <c r="HZ221" s="669"/>
      <c r="IA221" s="669"/>
      <c r="IB221" s="669"/>
      <c r="IC221" s="669"/>
      <c r="ID221" s="669"/>
      <c r="IE221" s="669"/>
      <c r="IF221" s="669"/>
      <c r="IG221" s="669"/>
      <c r="IH221" s="669"/>
      <c r="II221" s="669"/>
      <c r="IJ221" s="669"/>
      <c r="IK221" s="669"/>
      <c r="IL221" s="669"/>
      <c r="IM221" s="669"/>
    </row>
    <row r="222" spans="1:247">
      <c r="A222" s="648"/>
      <c r="B222" s="648"/>
      <c r="C222" s="648"/>
      <c r="D222" s="663"/>
      <c r="E222" s="648"/>
      <c r="F222" s="664"/>
      <c r="G222" s="665"/>
      <c r="H222" s="666"/>
      <c r="I222" s="549"/>
      <c r="J222" s="667"/>
      <c r="K222" s="579"/>
      <c r="L222" s="549"/>
      <c r="M222" s="95"/>
      <c r="N222" s="549"/>
      <c r="O222" s="668"/>
      <c r="P222" s="549"/>
      <c r="Q222" s="549"/>
      <c r="R222" s="549"/>
      <c r="S222" s="549"/>
      <c r="T222" s="549"/>
      <c r="U222" s="669"/>
      <c r="V222" s="669"/>
      <c r="W222" s="669"/>
      <c r="X222" s="669"/>
      <c r="Y222" s="669"/>
      <c r="Z222" s="669"/>
      <c r="AA222" s="669"/>
      <c r="AB222" s="669"/>
      <c r="AC222" s="669"/>
      <c r="AD222" s="669"/>
      <c r="AE222" s="669"/>
      <c r="AF222" s="669"/>
      <c r="AG222" s="669"/>
      <c r="AH222" s="669"/>
      <c r="AI222" s="669"/>
      <c r="AJ222" s="669"/>
      <c r="AK222" s="669"/>
      <c r="AL222" s="669"/>
      <c r="AM222" s="669"/>
      <c r="AN222" s="669"/>
      <c r="AO222" s="669"/>
      <c r="AP222" s="669"/>
      <c r="AQ222" s="669"/>
      <c r="AR222" s="669"/>
      <c r="AS222" s="669"/>
      <c r="AT222" s="669"/>
      <c r="AU222" s="669"/>
      <c r="AV222" s="669"/>
      <c r="AW222" s="669"/>
      <c r="AX222" s="669"/>
      <c r="AY222" s="669"/>
      <c r="AZ222" s="669"/>
      <c r="BA222" s="669"/>
      <c r="BB222" s="669"/>
      <c r="BC222" s="669"/>
      <c r="BD222" s="669"/>
      <c r="BE222" s="669"/>
      <c r="BF222" s="669"/>
      <c r="BG222" s="669"/>
      <c r="BH222" s="669"/>
      <c r="BI222" s="669"/>
      <c r="BJ222" s="669"/>
      <c r="BK222" s="669"/>
      <c r="BL222" s="669"/>
      <c r="BM222" s="669"/>
      <c r="BN222" s="669"/>
      <c r="BO222" s="669"/>
      <c r="BP222" s="669"/>
      <c r="BQ222" s="669"/>
      <c r="BR222" s="669"/>
      <c r="BS222" s="669"/>
      <c r="BT222" s="669"/>
      <c r="BU222" s="669"/>
      <c r="BV222" s="669"/>
      <c r="BW222" s="669"/>
      <c r="BX222" s="669"/>
      <c r="BY222" s="669"/>
      <c r="BZ222" s="669"/>
      <c r="CA222" s="669"/>
      <c r="CB222" s="669"/>
      <c r="CC222" s="669"/>
      <c r="CD222" s="669"/>
      <c r="CE222" s="669"/>
      <c r="CF222" s="669"/>
      <c r="CG222" s="669"/>
      <c r="CH222" s="669"/>
      <c r="CI222" s="669"/>
      <c r="CJ222" s="669"/>
      <c r="CK222" s="669"/>
      <c r="CL222" s="669"/>
      <c r="CM222" s="669"/>
      <c r="CN222" s="669"/>
      <c r="CO222" s="669"/>
      <c r="CP222" s="669"/>
      <c r="CQ222" s="669"/>
      <c r="CR222" s="669"/>
      <c r="CS222" s="669"/>
      <c r="CT222" s="669"/>
      <c r="CU222" s="669"/>
      <c r="CV222" s="669"/>
      <c r="CW222" s="669"/>
      <c r="CX222" s="669"/>
      <c r="CY222" s="669"/>
      <c r="CZ222" s="669"/>
      <c r="DA222" s="669"/>
      <c r="DB222" s="669"/>
      <c r="DC222" s="669"/>
      <c r="DD222" s="669"/>
      <c r="DE222" s="669"/>
      <c r="DF222" s="669"/>
      <c r="DG222" s="669"/>
      <c r="DH222" s="669"/>
      <c r="DI222" s="669"/>
      <c r="DJ222" s="669"/>
      <c r="DK222" s="669"/>
      <c r="DL222" s="669"/>
      <c r="DM222" s="669"/>
      <c r="DN222" s="669"/>
      <c r="DO222" s="669"/>
      <c r="DP222" s="669"/>
      <c r="DQ222" s="669"/>
      <c r="DR222" s="669"/>
      <c r="DS222" s="669"/>
      <c r="DT222" s="669"/>
      <c r="DU222" s="669"/>
      <c r="DV222" s="669"/>
      <c r="DW222" s="669"/>
      <c r="DX222" s="669"/>
      <c r="DY222" s="669"/>
      <c r="DZ222" s="669"/>
      <c r="EA222" s="669"/>
      <c r="EB222" s="669"/>
      <c r="EC222" s="669"/>
      <c r="ED222" s="669"/>
      <c r="EE222" s="669"/>
      <c r="EF222" s="669"/>
      <c r="EG222" s="669"/>
      <c r="EH222" s="669"/>
      <c r="EI222" s="669"/>
      <c r="EJ222" s="669"/>
      <c r="EK222" s="669"/>
      <c r="EL222" s="669"/>
      <c r="EM222" s="669"/>
      <c r="EN222" s="669"/>
      <c r="EO222" s="669"/>
      <c r="EP222" s="669"/>
      <c r="EQ222" s="669"/>
      <c r="ER222" s="669"/>
      <c r="ES222" s="669"/>
      <c r="ET222" s="669"/>
      <c r="EU222" s="669"/>
      <c r="EV222" s="669"/>
      <c r="EW222" s="669"/>
      <c r="EX222" s="669"/>
      <c r="EY222" s="669"/>
      <c r="EZ222" s="669"/>
      <c r="FA222" s="669"/>
      <c r="FB222" s="669"/>
      <c r="FC222" s="669"/>
      <c r="FD222" s="669"/>
      <c r="FE222" s="669"/>
      <c r="FF222" s="669"/>
      <c r="FG222" s="669"/>
      <c r="FH222" s="669"/>
      <c r="FI222" s="669"/>
      <c r="FJ222" s="669"/>
      <c r="FK222" s="669"/>
      <c r="FL222" s="669"/>
      <c r="FM222" s="669"/>
      <c r="FN222" s="669"/>
      <c r="FO222" s="669"/>
      <c r="FP222" s="669"/>
      <c r="FQ222" s="669"/>
      <c r="FR222" s="669"/>
      <c r="FS222" s="669"/>
      <c r="FT222" s="669"/>
      <c r="FU222" s="669"/>
      <c r="FV222" s="669"/>
      <c r="FW222" s="669"/>
      <c r="FX222" s="669"/>
      <c r="FY222" s="669"/>
      <c r="FZ222" s="669"/>
      <c r="GA222" s="669"/>
      <c r="GB222" s="669"/>
      <c r="GC222" s="669"/>
      <c r="GD222" s="669"/>
      <c r="GE222" s="669"/>
      <c r="GF222" s="669"/>
      <c r="GG222" s="669"/>
      <c r="GH222" s="669"/>
      <c r="GI222" s="669"/>
      <c r="GJ222" s="669"/>
      <c r="GK222" s="669"/>
      <c r="GL222" s="669"/>
      <c r="GM222" s="669"/>
      <c r="GN222" s="669"/>
      <c r="GO222" s="669"/>
      <c r="GP222" s="669"/>
      <c r="GQ222" s="669"/>
      <c r="GR222" s="669"/>
      <c r="GS222" s="669"/>
      <c r="GT222" s="669"/>
      <c r="GU222" s="669"/>
      <c r="GV222" s="669"/>
      <c r="GW222" s="669"/>
      <c r="GX222" s="669"/>
      <c r="GY222" s="669"/>
      <c r="GZ222" s="669"/>
      <c r="HA222" s="669"/>
      <c r="HB222" s="669"/>
      <c r="HC222" s="669"/>
      <c r="HD222" s="669"/>
      <c r="HE222" s="669"/>
      <c r="HF222" s="669"/>
      <c r="HG222" s="669"/>
      <c r="HH222" s="669"/>
      <c r="HI222" s="669"/>
      <c r="HJ222" s="669"/>
      <c r="HK222" s="669"/>
      <c r="HL222" s="669"/>
      <c r="HM222" s="669"/>
      <c r="HN222" s="669"/>
      <c r="HO222" s="669"/>
      <c r="HP222" s="669"/>
      <c r="HQ222" s="669"/>
      <c r="HR222" s="669"/>
      <c r="HS222" s="669"/>
      <c r="HT222" s="669"/>
      <c r="HU222" s="669"/>
      <c r="HV222" s="669"/>
      <c r="HW222" s="669"/>
      <c r="HX222" s="669"/>
      <c r="HY222" s="669"/>
      <c r="HZ222" s="669"/>
      <c r="IA222" s="669"/>
      <c r="IB222" s="669"/>
      <c r="IC222" s="669"/>
      <c r="ID222" s="669"/>
      <c r="IE222" s="669"/>
      <c r="IF222" s="669"/>
      <c r="IG222" s="669"/>
      <c r="IH222" s="669"/>
      <c r="II222" s="669"/>
      <c r="IJ222" s="669"/>
      <c r="IK222" s="669"/>
      <c r="IL222" s="669"/>
      <c r="IM222" s="669"/>
    </row>
    <row r="223" spans="1:247">
      <c r="A223" s="648"/>
      <c r="B223" s="648"/>
      <c r="C223" s="648"/>
      <c r="D223" s="663"/>
      <c r="E223" s="648"/>
      <c r="F223" s="664"/>
      <c r="G223" s="665"/>
      <c r="H223" s="666"/>
      <c r="I223" s="671"/>
      <c r="J223" s="667"/>
      <c r="K223" s="672"/>
      <c r="L223" s="671"/>
      <c r="M223" s="857"/>
      <c r="N223" s="671"/>
      <c r="O223" s="673"/>
      <c r="P223" s="671"/>
      <c r="Q223" s="671"/>
      <c r="R223" s="671"/>
      <c r="S223" s="671"/>
      <c r="T223" s="671"/>
      <c r="U223" s="669"/>
      <c r="V223" s="669"/>
      <c r="W223" s="669"/>
      <c r="X223" s="669"/>
      <c r="Y223" s="669"/>
      <c r="Z223" s="669"/>
      <c r="AA223" s="669"/>
      <c r="AB223" s="669"/>
      <c r="AC223" s="669"/>
      <c r="AD223" s="669"/>
      <c r="AE223" s="669"/>
      <c r="AF223" s="669"/>
      <c r="AG223" s="669"/>
      <c r="AH223" s="669"/>
      <c r="AI223" s="669"/>
      <c r="AJ223" s="669"/>
      <c r="AK223" s="669"/>
      <c r="AL223" s="669"/>
      <c r="AM223" s="669"/>
      <c r="AN223" s="669"/>
      <c r="AO223" s="669"/>
      <c r="AP223" s="669"/>
      <c r="AQ223" s="669"/>
      <c r="AR223" s="669"/>
      <c r="AS223" s="669"/>
      <c r="AT223" s="669"/>
      <c r="AU223" s="669"/>
      <c r="AV223" s="669"/>
      <c r="AW223" s="669"/>
      <c r="AX223" s="669"/>
      <c r="AY223" s="669"/>
      <c r="AZ223" s="669"/>
      <c r="BA223" s="669"/>
      <c r="BB223" s="669"/>
      <c r="BC223" s="669"/>
      <c r="BD223" s="669"/>
      <c r="BE223" s="669"/>
      <c r="BF223" s="669"/>
      <c r="BG223" s="669"/>
      <c r="BH223" s="669"/>
      <c r="BI223" s="669"/>
      <c r="BJ223" s="669"/>
      <c r="BK223" s="669"/>
      <c r="BL223" s="669"/>
      <c r="BM223" s="669"/>
      <c r="BN223" s="669"/>
      <c r="BO223" s="669"/>
      <c r="BP223" s="669"/>
      <c r="BQ223" s="669"/>
      <c r="BR223" s="669"/>
      <c r="BS223" s="669"/>
      <c r="BT223" s="669"/>
      <c r="BU223" s="669"/>
      <c r="BV223" s="669"/>
      <c r="BW223" s="669"/>
      <c r="BX223" s="669"/>
      <c r="BY223" s="669"/>
      <c r="BZ223" s="669"/>
      <c r="CA223" s="669"/>
      <c r="CB223" s="669"/>
      <c r="CC223" s="669"/>
      <c r="CD223" s="669"/>
      <c r="CE223" s="669"/>
      <c r="CF223" s="669"/>
      <c r="CG223" s="669"/>
      <c r="CH223" s="669"/>
      <c r="CI223" s="669"/>
      <c r="CJ223" s="669"/>
      <c r="CK223" s="669"/>
      <c r="CL223" s="669"/>
      <c r="CM223" s="669"/>
      <c r="CN223" s="669"/>
      <c r="CO223" s="669"/>
      <c r="CP223" s="669"/>
      <c r="CQ223" s="669"/>
      <c r="CR223" s="669"/>
      <c r="CS223" s="669"/>
      <c r="CT223" s="669"/>
      <c r="CU223" s="669"/>
      <c r="CV223" s="669"/>
      <c r="CW223" s="669"/>
      <c r="CX223" s="669"/>
      <c r="CY223" s="669"/>
      <c r="CZ223" s="669"/>
      <c r="DA223" s="669"/>
      <c r="DB223" s="669"/>
      <c r="DC223" s="669"/>
      <c r="DD223" s="669"/>
      <c r="DE223" s="669"/>
      <c r="DF223" s="669"/>
      <c r="DG223" s="669"/>
      <c r="DH223" s="669"/>
      <c r="DI223" s="669"/>
      <c r="DJ223" s="669"/>
      <c r="DK223" s="669"/>
      <c r="DL223" s="669"/>
      <c r="DM223" s="669"/>
      <c r="DN223" s="669"/>
      <c r="DO223" s="669"/>
      <c r="DP223" s="669"/>
      <c r="DQ223" s="669"/>
      <c r="DR223" s="669"/>
      <c r="DS223" s="669"/>
      <c r="DT223" s="669"/>
      <c r="DU223" s="669"/>
      <c r="DV223" s="669"/>
      <c r="DW223" s="669"/>
      <c r="DX223" s="669"/>
      <c r="DY223" s="669"/>
      <c r="DZ223" s="669"/>
      <c r="EA223" s="669"/>
      <c r="EB223" s="669"/>
      <c r="EC223" s="669"/>
      <c r="ED223" s="669"/>
      <c r="EE223" s="669"/>
      <c r="EF223" s="669"/>
      <c r="EG223" s="669"/>
      <c r="EH223" s="669"/>
      <c r="EI223" s="669"/>
      <c r="EJ223" s="669"/>
      <c r="EK223" s="669"/>
      <c r="EL223" s="669"/>
      <c r="EM223" s="669"/>
      <c r="EN223" s="669"/>
      <c r="EO223" s="669"/>
      <c r="EP223" s="669"/>
      <c r="EQ223" s="669"/>
      <c r="ER223" s="669"/>
      <c r="ES223" s="669"/>
      <c r="ET223" s="669"/>
      <c r="EU223" s="669"/>
      <c r="EV223" s="669"/>
      <c r="EW223" s="669"/>
      <c r="EX223" s="669"/>
      <c r="EY223" s="669"/>
      <c r="EZ223" s="669"/>
      <c r="FA223" s="669"/>
      <c r="FB223" s="669"/>
      <c r="FC223" s="669"/>
      <c r="FD223" s="669"/>
      <c r="FE223" s="669"/>
      <c r="FF223" s="669"/>
      <c r="FG223" s="669"/>
      <c r="FH223" s="669"/>
      <c r="FI223" s="669"/>
      <c r="FJ223" s="669"/>
      <c r="FK223" s="669"/>
      <c r="FL223" s="669"/>
      <c r="FM223" s="669"/>
      <c r="FN223" s="669"/>
      <c r="FO223" s="669"/>
      <c r="FP223" s="669"/>
      <c r="FQ223" s="669"/>
      <c r="FR223" s="669"/>
      <c r="FS223" s="669"/>
      <c r="FT223" s="669"/>
      <c r="FU223" s="669"/>
      <c r="FV223" s="669"/>
      <c r="FW223" s="669"/>
      <c r="FX223" s="669"/>
      <c r="FY223" s="669"/>
      <c r="FZ223" s="669"/>
      <c r="GA223" s="669"/>
      <c r="GB223" s="669"/>
      <c r="GC223" s="669"/>
      <c r="GD223" s="669"/>
      <c r="GE223" s="669"/>
      <c r="GF223" s="669"/>
      <c r="GG223" s="669"/>
      <c r="GH223" s="669"/>
      <c r="GI223" s="669"/>
      <c r="GJ223" s="669"/>
      <c r="GK223" s="669"/>
      <c r="GL223" s="669"/>
      <c r="GM223" s="669"/>
      <c r="GN223" s="669"/>
      <c r="GO223" s="669"/>
      <c r="GP223" s="669"/>
      <c r="GQ223" s="669"/>
      <c r="GR223" s="669"/>
      <c r="GS223" s="669"/>
      <c r="GT223" s="669"/>
      <c r="GU223" s="669"/>
      <c r="GV223" s="669"/>
      <c r="GW223" s="669"/>
      <c r="GX223" s="669"/>
      <c r="GY223" s="669"/>
      <c r="GZ223" s="669"/>
      <c r="HA223" s="669"/>
      <c r="HB223" s="669"/>
      <c r="HC223" s="669"/>
      <c r="HD223" s="669"/>
      <c r="HE223" s="669"/>
      <c r="HF223" s="669"/>
      <c r="HG223" s="669"/>
      <c r="HH223" s="669"/>
      <c r="HI223" s="669"/>
      <c r="HJ223" s="669"/>
      <c r="HK223" s="669"/>
      <c r="HL223" s="669"/>
      <c r="HM223" s="669"/>
      <c r="HN223" s="669"/>
      <c r="HO223" s="669"/>
      <c r="HP223" s="669"/>
      <c r="HQ223" s="669"/>
      <c r="HR223" s="669"/>
      <c r="HS223" s="669"/>
      <c r="HT223" s="669"/>
      <c r="HU223" s="669"/>
      <c r="HV223" s="669"/>
      <c r="HW223" s="669"/>
      <c r="HX223" s="669"/>
      <c r="HY223" s="669"/>
      <c r="HZ223" s="669"/>
      <c r="IA223" s="669"/>
      <c r="IB223" s="669"/>
      <c r="IC223" s="669"/>
      <c r="ID223" s="669"/>
      <c r="IE223" s="669"/>
      <c r="IF223" s="669"/>
      <c r="IG223" s="669"/>
      <c r="IH223" s="669"/>
      <c r="II223" s="669"/>
      <c r="IJ223" s="669"/>
      <c r="IK223" s="669"/>
      <c r="IL223" s="669"/>
      <c r="IM223" s="669"/>
    </row>
    <row r="224" spans="1:247">
      <c r="A224" s="648"/>
      <c r="B224" s="648"/>
      <c r="C224" s="648"/>
      <c r="D224" s="663"/>
      <c r="E224" s="549"/>
      <c r="F224" s="664"/>
      <c r="G224" s="665"/>
      <c r="H224" s="666"/>
      <c r="I224" s="549"/>
      <c r="J224" s="549"/>
      <c r="K224" s="579"/>
      <c r="L224" s="579"/>
      <c r="M224" s="95"/>
      <c r="N224" s="549"/>
      <c r="O224" s="668"/>
      <c r="P224" s="549"/>
      <c r="Q224" s="549"/>
      <c r="R224" s="549"/>
      <c r="S224" s="549"/>
      <c r="T224" s="549"/>
      <c r="U224" s="669"/>
      <c r="V224" s="669"/>
      <c r="W224" s="669"/>
      <c r="X224" s="669"/>
      <c r="Y224" s="669"/>
      <c r="Z224" s="669"/>
      <c r="AA224" s="669"/>
      <c r="AB224" s="669"/>
      <c r="AC224" s="669"/>
      <c r="AD224" s="669"/>
      <c r="AE224" s="669"/>
      <c r="AF224" s="669"/>
      <c r="AG224" s="669"/>
      <c r="AH224" s="669"/>
      <c r="AI224" s="669"/>
      <c r="AJ224" s="669"/>
      <c r="AK224" s="669"/>
      <c r="AL224" s="669"/>
      <c r="AM224" s="669"/>
      <c r="AN224" s="669"/>
      <c r="AO224" s="669"/>
      <c r="AP224" s="669"/>
      <c r="AQ224" s="669"/>
      <c r="AR224" s="669"/>
      <c r="AS224" s="669"/>
      <c r="AT224" s="669"/>
      <c r="AU224" s="669"/>
      <c r="AV224" s="669"/>
      <c r="AW224" s="669"/>
      <c r="AX224" s="669"/>
      <c r="AY224" s="669"/>
      <c r="AZ224" s="669"/>
      <c r="BA224" s="669"/>
      <c r="BB224" s="669"/>
      <c r="BC224" s="669"/>
      <c r="BD224" s="669"/>
      <c r="BE224" s="669"/>
      <c r="BF224" s="669"/>
      <c r="BG224" s="669"/>
      <c r="BH224" s="669"/>
      <c r="BI224" s="669"/>
      <c r="BJ224" s="669"/>
      <c r="BK224" s="669"/>
      <c r="BL224" s="669"/>
      <c r="BM224" s="669"/>
      <c r="BN224" s="669"/>
      <c r="BO224" s="669"/>
      <c r="BP224" s="669"/>
      <c r="BQ224" s="669"/>
      <c r="BR224" s="669"/>
      <c r="BS224" s="669"/>
      <c r="BT224" s="669"/>
      <c r="BU224" s="669"/>
      <c r="BV224" s="669"/>
      <c r="BW224" s="669"/>
      <c r="BX224" s="669"/>
      <c r="BY224" s="669"/>
      <c r="BZ224" s="669"/>
      <c r="CA224" s="669"/>
      <c r="CB224" s="669"/>
      <c r="CC224" s="669"/>
      <c r="CD224" s="669"/>
      <c r="CE224" s="669"/>
      <c r="CF224" s="669"/>
      <c r="CG224" s="669"/>
      <c r="CH224" s="669"/>
      <c r="CI224" s="669"/>
      <c r="CJ224" s="669"/>
      <c r="CK224" s="669"/>
      <c r="CL224" s="669"/>
      <c r="CM224" s="669"/>
      <c r="CN224" s="669"/>
      <c r="CO224" s="669"/>
      <c r="CP224" s="669"/>
      <c r="CQ224" s="669"/>
      <c r="CR224" s="669"/>
      <c r="CS224" s="669"/>
      <c r="CT224" s="669"/>
      <c r="CU224" s="669"/>
      <c r="CV224" s="669"/>
      <c r="CW224" s="669"/>
      <c r="CX224" s="669"/>
      <c r="CY224" s="669"/>
      <c r="CZ224" s="669"/>
      <c r="DA224" s="669"/>
      <c r="DB224" s="669"/>
      <c r="DC224" s="669"/>
      <c r="DD224" s="669"/>
      <c r="DE224" s="669"/>
      <c r="DF224" s="669"/>
      <c r="DG224" s="669"/>
      <c r="DH224" s="669"/>
      <c r="DI224" s="669"/>
      <c r="DJ224" s="669"/>
      <c r="DK224" s="669"/>
      <c r="DL224" s="669"/>
      <c r="DM224" s="669"/>
      <c r="DN224" s="669"/>
      <c r="DO224" s="669"/>
      <c r="DP224" s="669"/>
      <c r="DQ224" s="669"/>
      <c r="DR224" s="669"/>
      <c r="DS224" s="669"/>
      <c r="DT224" s="669"/>
      <c r="DU224" s="669"/>
      <c r="DV224" s="669"/>
      <c r="DW224" s="669"/>
      <c r="DX224" s="669"/>
      <c r="DY224" s="669"/>
      <c r="DZ224" s="669"/>
      <c r="EA224" s="669"/>
      <c r="EB224" s="669"/>
      <c r="EC224" s="669"/>
      <c r="ED224" s="669"/>
      <c r="EE224" s="669"/>
      <c r="EF224" s="669"/>
      <c r="EG224" s="669"/>
      <c r="EH224" s="669"/>
      <c r="EI224" s="669"/>
      <c r="EJ224" s="669"/>
      <c r="EK224" s="669"/>
      <c r="EL224" s="669"/>
      <c r="EM224" s="669"/>
      <c r="EN224" s="669"/>
      <c r="EO224" s="669"/>
      <c r="EP224" s="669"/>
      <c r="EQ224" s="669"/>
      <c r="ER224" s="669"/>
      <c r="ES224" s="669"/>
      <c r="ET224" s="669"/>
      <c r="EU224" s="669"/>
      <c r="EV224" s="669"/>
      <c r="EW224" s="669"/>
      <c r="EX224" s="669"/>
      <c r="EY224" s="669"/>
      <c r="EZ224" s="669"/>
      <c r="FA224" s="669"/>
      <c r="FB224" s="669"/>
      <c r="FC224" s="669"/>
      <c r="FD224" s="669"/>
      <c r="FE224" s="669"/>
      <c r="FF224" s="669"/>
      <c r="FG224" s="669"/>
      <c r="FH224" s="669"/>
      <c r="FI224" s="669"/>
      <c r="FJ224" s="669"/>
      <c r="FK224" s="669"/>
      <c r="FL224" s="669"/>
      <c r="FM224" s="669"/>
      <c r="FN224" s="669"/>
      <c r="FO224" s="669"/>
      <c r="FP224" s="669"/>
      <c r="FQ224" s="669"/>
      <c r="FR224" s="669"/>
      <c r="FS224" s="669"/>
      <c r="FT224" s="669"/>
      <c r="FU224" s="669"/>
      <c r="FV224" s="669"/>
      <c r="FW224" s="669"/>
      <c r="FX224" s="669"/>
      <c r="FY224" s="669"/>
      <c r="FZ224" s="669"/>
      <c r="GA224" s="669"/>
      <c r="GB224" s="669"/>
      <c r="GC224" s="669"/>
      <c r="GD224" s="669"/>
      <c r="GE224" s="669"/>
      <c r="GF224" s="669"/>
      <c r="GG224" s="669"/>
      <c r="GH224" s="669"/>
      <c r="GI224" s="669"/>
      <c r="GJ224" s="669"/>
      <c r="GK224" s="669"/>
      <c r="GL224" s="669"/>
      <c r="GM224" s="669"/>
      <c r="GN224" s="669"/>
      <c r="GO224" s="669"/>
      <c r="GP224" s="669"/>
      <c r="GQ224" s="669"/>
      <c r="GR224" s="669"/>
      <c r="GS224" s="669"/>
      <c r="GT224" s="669"/>
      <c r="GU224" s="669"/>
      <c r="GV224" s="669"/>
      <c r="GW224" s="669"/>
      <c r="GX224" s="669"/>
      <c r="GY224" s="669"/>
      <c r="GZ224" s="669"/>
      <c r="HA224" s="669"/>
      <c r="HB224" s="669"/>
      <c r="HC224" s="669"/>
      <c r="HD224" s="669"/>
      <c r="HE224" s="669"/>
      <c r="HF224" s="669"/>
      <c r="HG224" s="669"/>
      <c r="HH224" s="669"/>
      <c r="HI224" s="669"/>
      <c r="HJ224" s="669"/>
      <c r="HK224" s="669"/>
      <c r="HL224" s="669"/>
      <c r="HM224" s="669"/>
      <c r="HN224" s="669"/>
      <c r="HO224" s="669"/>
      <c r="HP224" s="669"/>
      <c r="HQ224" s="669"/>
      <c r="HR224" s="669"/>
      <c r="HS224" s="669"/>
      <c r="HT224" s="669"/>
      <c r="HU224" s="669"/>
      <c r="HV224" s="669"/>
      <c r="HW224" s="669"/>
      <c r="HX224" s="669"/>
      <c r="HY224" s="669"/>
      <c r="HZ224" s="669"/>
      <c r="IA224" s="669"/>
      <c r="IB224" s="669"/>
      <c r="IC224" s="669"/>
      <c r="ID224" s="669"/>
      <c r="IE224" s="669"/>
      <c r="IF224" s="669"/>
      <c r="IG224" s="669"/>
      <c r="IH224" s="669"/>
      <c r="II224" s="669"/>
      <c r="IJ224" s="669"/>
      <c r="IK224" s="669"/>
      <c r="IL224" s="669"/>
      <c r="IM224" s="669"/>
    </row>
    <row r="225" spans="1:247">
      <c r="A225" s="648"/>
      <c r="B225" s="648"/>
      <c r="C225" s="648"/>
      <c r="D225" s="944"/>
      <c r="E225" s="938"/>
      <c r="F225" s="940"/>
      <c r="G225" s="939"/>
      <c r="H225" s="666"/>
      <c r="I225" s="936"/>
      <c r="J225" s="936"/>
      <c r="K225" s="945"/>
      <c r="L225" s="945"/>
      <c r="M225" s="942"/>
      <c r="N225" s="945"/>
      <c r="O225" s="946"/>
      <c r="P225" s="945"/>
      <c r="Q225" s="945"/>
      <c r="R225" s="945"/>
      <c r="S225" s="945"/>
      <c r="T225" s="945"/>
      <c r="U225" s="669"/>
      <c r="V225" s="669"/>
      <c r="W225" s="669"/>
      <c r="X225" s="669"/>
      <c r="Y225" s="669"/>
      <c r="Z225" s="669"/>
      <c r="AA225" s="669"/>
      <c r="AB225" s="669"/>
      <c r="AC225" s="669"/>
      <c r="AD225" s="669"/>
      <c r="AE225" s="669"/>
      <c r="AF225" s="669"/>
      <c r="AG225" s="669"/>
      <c r="AH225" s="669"/>
      <c r="AI225" s="669"/>
      <c r="AJ225" s="669"/>
      <c r="AK225" s="669"/>
      <c r="AL225" s="669"/>
      <c r="AM225" s="669"/>
      <c r="AN225" s="669"/>
      <c r="AO225" s="669"/>
      <c r="AP225" s="669"/>
      <c r="AQ225" s="669"/>
      <c r="AR225" s="669"/>
      <c r="AS225" s="669"/>
      <c r="AT225" s="669"/>
      <c r="AU225" s="669"/>
      <c r="AV225" s="669"/>
      <c r="AW225" s="669"/>
      <c r="AX225" s="669"/>
      <c r="AY225" s="669"/>
      <c r="AZ225" s="669"/>
      <c r="BA225" s="669"/>
      <c r="BB225" s="669"/>
      <c r="BC225" s="669"/>
      <c r="BD225" s="669"/>
      <c r="BE225" s="669"/>
      <c r="BF225" s="669"/>
      <c r="BG225" s="669"/>
      <c r="BH225" s="669"/>
      <c r="BI225" s="669"/>
      <c r="BJ225" s="669"/>
      <c r="BK225" s="669"/>
      <c r="BL225" s="669"/>
      <c r="BM225" s="669"/>
      <c r="BN225" s="669"/>
      <c r="BO225" s="669"/>
      <c r="BP225" s="669"/>
      <c r="BQ225" s="669"/>
      <c r="BR225" s="669"/>
      <c r="BS225" s="669"/>
      <c r="BT225" s="669"/>
      <c r="BU225" s="669"/>
      <c r="BV225" s="669"/>
      <c r="BW225" s="669"/>
      <c r="BX225" s="669"/>
      <c r="BY225" s="669"/>
      <c r="BZ225" s="669"/>
      <c r="CA225" s="669"/>
      <c r="CB225" s="669"/>
      <c r="CC225" s="669"/>
      <c r="CD225" s="669"/>
      <c r="CE225" s="669"/>
      <c r="CF225" s="669"/>
      <c r="CG225" s="669"/>
      <c r="CH225" s="669"/>
      <c r="CI225" s="669"/>
      <c r="CJ225" s="669"/>
      <c r="CK225" s="669"/>
      <c r="CL225" s="669"/>
      <c r="CM225" s="669"/>
      <c r="CN225" s="669"/>
      <c r="CO225" s="669"/>
      <c r="CP225" s="669"/>
      <c r="CQ225" s="669"/>
      <c r="CR225" s="669"/>
      <c r="CS225" s="669"/>
      <c r="CT225" s="669"/>
      <c r="CU225" s="669"/>
      <c r="CV225" s="669"/>
      <c r="CW225" s="669"/>
      <c r="CX225" s="669"/>
      <c r="CY225" s="669"/>
      <c r="CZ225" s="669"/>
      <c r="DA225" s="669"/>
      <c r="DB225" s="669"/>
      <c r="DC225" s="669"/>
      <c r="DD225" s="669"/>
      <c r="DE225" s="669"/>
      <c r="DF225" s="669"/>
      <c r="DG225" s="669"/>
      <c r="DH225" s="669"/>
      <c r="DI225" s="669"/>
      <c r="DJ225" s="669"/>
      <c r="DK225" s="669"/>
      <c r="DL225" s="669"/>
      <c r="DM225" s="669"/>
      <c r="DN225" s="669"/>
      <c r="DO225" s="669"/>
      <c r="DP225" s="669"/>
      <c r="DQ225" s="669"/>
      <c r="DR225" s="669"/>
      <c r="DS225" s="669"/>
      <c r="DT225" s="669"/>
      <c r="DU225" s="669"/>
      <c r="DV225" s="669"/>
      <c r="DW225" s="669"/>
      <c r="DX225" s="669"/>
      <c r="DY225" s="669"/>
      <c r="DZ225" s="669"/>
      <c r="EA225" s="669"/>
      <c r="EB225" s="669"/>
      <c r="EC225" s="669"/>
      <c r="ED225" s="669"/>
      <c r="EE225" s="669"/>
      <c r="EF225" s="669"/>
      <c r="EG225" s="669"/>
      <c r="EH225" s="669"/>
      <c r="EI225" s="669"/>
      <c r="EJ225" s="669"/>
      <c r="EK225" s="669"/>
      <c r="EL225" s="669"/>
      <c r="EM225" s="669"/>
      <c r="EN225" s="669"/>
      <c r="EO225" s="669"/>
      <c r="EP225" s="669"/>
      <c r="EQ225" s="669"/>
      <c r="ER225" s="669"/>
      <c r="ES225" s="669"/>
      <c r="ET225" s="669"/>
      <c r="EU225" s="669"/>
      <c r="EV225" s="669"/>
      <c r="EW225" s="669"/>
      <c r="EX225" s="669"/>
      <c r="EY225" s="669"/>
      <c r="EZ225" s="669"/>
      <c r="FA225" s="669"/>
      <c r="FB225" s="669"/>
      <c r="FC225" s="669"/>
      <c r="FD225" s="669"/>
      <c r="FE225" s="669"/>
      <c r="FF225" s="669"/>
      <c r="FG225" s="669"/>
      <c r="FH225" s="669"/>
      <c r="FI225" s="669"/>
      <c r="FJ225" s="669"/>
      <c r="FK225" s="669"/>
      <c r="FL225" s="669"/>
      <c r="FM225" s="669"/>
      <c r="FN225" s="669"/>
      <c r="FO225" s="669"/>
      <c r="FP225" s="669"/>
      <c r="FQ225" s="669"/>
      <c r="FR225" s="669"/>
      <c r="FS225" s="669"/>
      <c r="FT225" s="669"/>
      <c r="FU225" s="669"/>
      <c r="FV225" s="669"/>
      <c r="FW225" s="669"/>
      <c r="FX225" s="669"/>
      <c r="FY225" s="669"/>
      <c r="FZ225" s="669"/>
      <c r="GA225" s="669"/>
      <c r="GB225" s="669"/>
      <c r="GC225" s="669"/>
      <c r="GD225" s="669"/>
      <c r="GE225" s="669"/>
      <c r="GF225" s="669"/>
      <c r="GG225" s="669"/>
      <c r="GH225" s="669"/>
      <c r="GI225" s="669"/>
      <c r="GJ225" s="669"/>
      <c r="GK225" s="669"/>
      <c r="GL225" s="669"/>
      <c r="GM225" s="669"/>
      <c r="GN225" s="669"/>
      <c r="GO225" s="669"/>
      <c r="GP225" s="669"/>
      <c r="GQ225" s="669"/>
      <c r="GR225" s="669"/>
      <c r="GS225" s="669"/>
      <c r="GT225" s="669"/>
      <c r="GU225" s="669"/>
      <c r="GV225" s="669"/>
      <c r="GW225" s="669"/>
      <c r="GX225" s="669"/>
      <c r="GY225" s="669"/>
      <c r="GZ225" s="669"/>
      <c r="HA225" s="669"/>
      <c r="HB225" s="669"/>
      <c r="HC225" s="669"/>
      <c r="HD225" s="669"/>
      <c r="HE225" s="669"/>
      <c r="HF225" s="669"/>
      <c r="HG225" s="669"/>
      <c r="HH225" s="669"/>
      <c r="HI225" s="669"/>
      <c r="HJ225" s="669"/>
      <c r="HK225" s="669"/>
      <c r="HL225" s="669"/>
      <c r="HM225" s="669"/>
      <c r="HN225" s="669"/>
      <c r="HO225" s="669"/>
      <c r="HP225" s="669"/>
      <c r="HQ225" s="669"/>
      <c r="HR225" s="669"/>
      <c r="HS225" s="669"/>
      <c r="HT225" s="669"/>
      <c r="HU225" s="669"/>
      <c r="HV225" s="669"/>
      <c r="HW225" s="669"/>
      <c r="HX225" s="669"/>
      <c r="HY225" s="669"/>
      <c r="HZ225" s="669"/>
      <c r="IA225" s="669"/>
      <c r="IB225" s="669"/>
      <c r="IC225" s="669"/>
      <c r="ID225" s="669"/>
      <c r="IE225" s="669"/>
      <c r="IF225" s="669"/>
      <c r="IG225" s="669"/>
      <c r="IH225" s="669"/>
      <c r="II225" s="669"/>
      <c r="IJ225" s="669"/>
      <c r="IK225" s="669"/>
      <c r="IL225" s="669"/>
      <c r="IM225" s="669"/>
    </row>
    <row r="226" spans="1:247">
      <c r="A226" s="648"/>
      <c r="B226" s="648"/>
      <c r="C226" s="648"/>
      <c r="D226" s="944"/>
      <c r="E226" s="938"/>
      <c r="F226" s="940"/>
      <c r="G226" s="939"/>
      <c r="H226" s="666"/>
      <c r="I226" s="936"/>
      <c r="J226" s="936"/>
      <c r="K226" s="945"/>
      <c r="L226" s="945"/>
      <c r="M226" s="942"/>
      <c r="N226" s="945"/>
      <c r="O226" s="947"/>
      <c r="P226" s="945"/>
      <c r="Q226" s="945"/>
      <c r="R226" s="945"/>
      <c r="S226" s="945"/>
      <c r="T226" s="945"/>
      <c r="U226" s="669"/>
      <c r="V226" s="669"/>
      <c r="W226" s="669"/>
      <c r="X226" s="669"/>
      <c r="Y226" s="669"/>
      <c r="Z226" s="669"/>
      <c r="AA226" s="669"/>
      <c r="AB226" s="669"/>
      <c r="AC226" s="669"/>
      <c r="AD226" s="669"/>
      <c r="AE226" s="669"/>
      <c r="AF226" s="669"/>
      <c r="AG226" s="669"/>
      <c r="AH226" s="669"/>
      <c r="AI226" s="669"/>
      <c r="AJ226" s="669"/>
      <c r="AK226" s="669"/>
      <c r="AL226" s="669"/>
      <c r="AM226" s="669"/>
      <c r="AN226" s="669"/>
      <c r="AO226" s="669"/>
      <c r="AP226" s="669"/>
      <c r="AQ226" s="669"/>
      <c r="AR226" s="669"/>
      <c r="AS226" s="669"/>
      <c r="AT226" s="669"/>
      <c r="AU226" s="669"/>
      <c r="AV226" s="669"/>
      <c r="AW226" s="669"/>
      <c r="AX226" s="669"/>
      <c r="AY226" s="669"/>
      <c r="AZ226" s="669"/>
      <c r="BA226" s="669"/>
      <c r="BB226" s="669"/>
      <c r="BC226" s="669"/>
      <c r="BD226" s="669"/>
      <c r="BE226" s="669"/>
      <c r="BF226" s="669"/>
      <c r="BG226" s="669"/>
      <c r="BH226" s="669"/>
      <c r="BI226" s="669"/>
      <c r="BJ226" s="669"/>
      <c r="BK226" s="669"/>
      <c r="BL226" s="669"/>
      <c r="BM226" s="669"/>
      <c r="BN226" s="669"/>
      <c r="BO226" s="669"/>
      <c r="BP226" s="669"/>
      <c r="BQ226" s="669"/>
      <c r="BR226" s="669"/>
      <c r="BS226" s="669"/>
      <c r="BT226" s="669"/>
      <c r="BU226" s="669"/>
      <c r="BV226" s="669"/>
      <c r="BW226" s="669"/>
      <c r="BX226" s="669"/>
      <c r="BY226" s="669"/>
      <c r="BZ226" s="669"/>
      <c r="CA226" s="669"/>
      <c r="CB226" s="669"/>
      <c r="CC226" s="669"/>
      <c r="CD226" s="669"/>
      <c r="CE226" s="669"/>
      <c r="CF226" s="669"/>
      <c r="CG226" s="669"/>
      <c r="CH226" s="669"/>
      <c r="CI226" s="669"/>
      <c r="CJ226" s="669"/>
      <c r="CK226" s="669"/>
      <c r="CL226" s="669"/>
      <c r="CM226" s="669"/>
      <c r="CN226" s="669"/>
      <c r="CO226" s="669"/>
      <c r="CP226" s="669"/>
      <c r="CQ226" s="669"/>
      <c r="CR226" s="669"/>
      <c r="CS226" s="669"/>
      <c r="CT226" s="669"/>
      <c r="CU226" s="669"/>
      <c r="CV226" s="669"/>
      <c r="CW226" s="669"/>
      <c r="CX226" s="669"/>
      <c r="CY226" s="669"/>
      <c r="CZ226" s="669"/>
      <c r="DA226" s="669"/>
      <c r="DB226" s="669"/>
      <c r="DC226" s="669"/>
      <c r="DD226" s="669"/>
      <c r="DE226" s="669"/>
      <c r="DF226" s="669"/>
      <c r="DG226" s="669"/>
      <c r="DH226" s="669"/>
      <c r="DI226" s="669"/>
      <c r="DJ226" s="669"/>
      <c r="DK226" s="669"/>
      <c r="DL226" s="669"/>
      <c r="DM226" s="669"/>
      <c r="DN226" s="669"/>
      <c r="DO226" s="669"/>
      <c r="DP226" s="669"/>
      <c r="DQ226" s="669"/>
      <c r="DR226" s="669"/>
      <c r="DS226" s="669"/>
      <c r="DT226" s="669"/>
      <c r="DU226" s="669"/>
      <c r="DV226" s="669"/>
      <c r="DW226" s="669"/>
      <c r="DX226" s="669"/>
      <c r="DY226" s="669"/>
      <c r="DZ226" s="669"/>
      <c r="EA226" s="669"/>
      <c r="EB226" s="669"/>
      <c r="EC226" s="669"/>
      <c r="ED226" s="669"/>
      <c r="EE226" s="669"/>
      <c r="EF226" s="669"/>
      <c r="EG226" s="669"/>
      <c r="EH226" s="669"/>
      <c r="EI226" s="669"/>
      <c r="EJ226" s="669"/>
      <c r="EK226" s="669"/>
      <c r="EL226" s="669"/>
      <c r="EM226" s="669"/>
      <c r="EN226" s="669"/>
      <c r="EO226" s="669"/>
      <c r="EP226" s="669"/>
      <c r="EQ226" s="669"/>
      <c r="ER226" s="669"/>
      <c r="ES226" s="669"/>
      <c r="ET226" s="669"/>
      <c r="EU226" s="669"/>
      <c r="EV226" s="669"/>
      <c r="EW226" s="669"/>
      <c r="EX226" s="669"/>
      <c r="EY226" s="669"/>
      <c r="EZ226" s="669"/>
      <c r="FA226" s="669"/>
      <c r="FB226" s="669"/>
      <c r="FC226" s="669"/>
      <c r="FD226" s="669"/>
      <c r="FE226" s="669"/>
      <c r="FF226" s="669"/>
      <c r="FG226" s="669"/>
      <c r="FH226" s="669"/>
      <c r="FI226" s="669"/>
      <c r="FJ226" s="669"/>
      <c r="FK226" s="669"/>
      <c r="FL226" s="669"/>
      <c r="FM226" s="669"/>
      <c r="FN226" s="669"/>
      <c r="FO226" s="669"/>
      <c r="FP226" s="669"/>
      <c r="FQ226" s="669"/>
      <c r="FR226" s="669"/>
      <c r="FS226" s="669"/>
      <c r="FT226" s="669"/>
      <c r="FU226" s="669"/>
      <c r="FV226" s="669"/>
      <c r="FW226" s="669"/>
      <c r="FX226" s="669"/>
      <c r="FY226" s="669"/>
      <c r="FZ226" s="669"/>
      <c r="GA226" s="669"/>
      <c r="GB226" s="669"/>
      <c r="GC226" s="669"/>
      <c r="GD226" s="669"/>
      <c r="GE226" s="669"/>
      <c r="GF226" s="669"/>
      <c r="GG226" s="669"/>
      <c r="GH226" s="669"/>
      <c r="GI226" s="669"/>
      <c r="GJ226" s="669"/>
      <c r="GK226" s="669"/>
      <c r="GL226" s="669"/>
      <c r="GM226" s="669"/>
      <c r="GN226" s="669"/>
      <c r="GO226" s="669"/>
      <c r="GP226" s="669"/>
      <c r="GQ226" s="669"/>
      <c r="GR226" s="669"/>
      <c r="GS226" s="669"/>
      <c r="GT226" s="669"/>
      <c r="GU226" s="669"/>
      <c r="GV226" s="669"/>
      <c r="GW226" s="669"/>
      <c r="GX226" s="669"/>
      <c r="GY226" s="669"/>
      <c r="GZ226" s="669"/>
      <c r="HA226" s="669"/>
      <c r="HB226" s="669"/>
      <c r="HC226" s="669"/>
      <c r="HD226" s="669"/>
      <c r="HE226" s="669"/>
      <c r="HF226" s="669"/>
      <c r="HG226" s="669"/>
      <c r="HH226" s="669"/>
      <c r="HI226" s="669"/>
      <c r="HJ226" s="669"/>
      <c r="HK226" s="669"/>
      <c r="HL226" s="669"/>
      <c r="HM226" s="669"/>
      <c r="HN226" s="669"/>
      <c r="HO226" s="669"/>
      <c r="HP226" s="669"/>
      <c r="HQ226" s="669"/>
      <c r="HR226" s="669"/>
      <c r="HS226" s="669"/>
      <c r="HT226" s="669"/>
      <c r="HU226" s="669"/>
      <c r="HV226" s="669"/>
      <c r="HW226" s="669"/>
      <c r="HX226" s="669"/>
      <c r="HY226" s="669"/>
      <c r="HZ226" s="669"/>
      <c r="IA226" s="669"/>
      <c r="IB226" s="669"/>
      <c r="IC226" s="669"/>
      <c r="ID226" s="669"/>
      <c r="IE226" s="669"/>
      <c r="IF226" s="669"/>
      <c r="IG226" s="669"/>
      <c r="IH226" s="669"/>
      <c r="II226" s="669"/>
      <c r="IJ226" s="669"/>
      <c r="IK226" s="669"/>
      <c r="IL226" s="669"/>
      <c r="IM226" s="669"/>
    </row>
    <row r="227" spans="1:247">
      <c r="A227" s="648"/>
      <c r="B227" s="648"/>
      <c r="C227" s="648"/>
      <c r="D227" s="663"/>
      <c r="E227" s="549"/>
      <c r="F227" s="664"/>
      <c r="G227" s="665"/>
      <c r="H227" s="666"/>
      <c r="I227" s="549"/>
      <c r="J227" s="549"/>
      <c r="K227" s="579"/>
      <c r="L227" s="579"/>
      <c r="M227" s="95"/>
      <c r="N227" s="579"/>
      <c r="O227" s="777"/>
      <c r="P227" s="579"/>
      <c r="Q227" s="579"/>
      <c r="R227" s="579"/>
      <c r="S227" s="579"/>
      <c r="T227" s="579"/>
      <c r="U227" s="669"/>
      <c r="V227" s="669"/>
      <c r="W227" s="669"/>
      <c r="X227" s="669"/>
      <c r="Y227" s="669"/>
      <c r="Z227" s="669"/>
      <c r="AA227" s="669"/>
      <c r="AB227" s="669"/>
      <c r="AC227" s="669"/>
      <c r="AD227" s="669"/>
      <c r="AE227" s="669"/>
      <c r="AF227" s="669"/>
      <c r="AG227" s="669"/>
      <c r="AH227" s="669"/>
      <c r="AI227" s="669"/>
      <c r="AJ227" s="669"/>
      <c r="AK227" s="669"/>
      <c r="AL227" s="669"/>
      <c r="AM227" s="669"/>
      <c r="AN227" s="669"/>
      <c r="AO227" s="669"/>
      <c r="AP227" s="669"/>
      <c r="AQ227" s="669"/>
      <c r="AR227" s="669"/>
      <c r="AS227" s="669"/>
      <c r="AT227" s="669"/>
      <c r="AU227" s="669"/>
      <c r="AV227" s="669"/>
      <c r="AW227" s="669"/>
      <c r="AX227" s="669"/>
      <c r="AY227" s="669"/>
      <c r="AZ227" s="669"/>
      <c r="BA227" s="669"/>
      <c r="BB227" s="669"/>
      <c r="BC227" s="669"/>
      <c r="BD227" s="669"/>
      <c r="BE227" s="669"/>
      <c r="BF227" s="669"/>
      <c r="BG227" s="669"/>
      <c r="BH227" s="669"/>
      <c r="BI227" s="669"/>
      <c r="BJ227" s="669"/>
      <c r="BK227" s="669"/>
      <c r="BL227" s="669"/>
      <c r="BM227" s="669"/>
      <c r="BN227" s="669"/>
      <c r="BO227" s="669"/>
      <c r="BP227" s="669"/>
      <c r="BQ227" s="669"/>
      <c r="BR227" s="669"/>
      <c r="BS227" s="669"/>
      <c r="BT227" s="669"/>
      <c r="BU227" s="669"/>
      <c r="BV227" s="669"/>
      <c r="BW227" s="669"/>
      <c r="BX227" s="669"/>
      <c r="BY227" s="669"/>
      <c r="BZ227" s="669"/>
      <c r="CA227" s="669"/>
      <c r="CB227" s="669"/>
      <c r="CC227" s="669"/>
      <c r="CD227" s="669"/>
      <c r="CE227" s="669"/>
      <c r="CF227" s="669"/>
      <c r="CG227" s="669"/>
      <c r="CH227" s="669"/>
      <c r="CI227" s="669"/>
      <c r="CJ227" s="669"/>
      <c r="CK227" s="669"/>
      <c r="CL227" s="669"/>
      <c r="CM227" s="669"/>
      <c r="CN227" s="669"/>
      <c r="CO227" s="669"/>
      <c r="CP227" s="669"/>
      <c r="CQ227" s="669"/>
      <c r="CR227" s="669"/>
      <c r="CS227" s="669"/>
      <c r="CT227" s="669"/>
      <c r="CU227" s="669"/>
      <c r="CV227" s="669"/>
      <c r="CW227" s="669"/>
      <c r="CX227" s="669"/>
      <c r="CY227" s="669"/>
      <c r="CZ227" s="669"/>
      <c r="DA227" s="669"/>
      <c r="DB227" s="669"/>
      <c r="DC227" s="669"/>
      <c r="DD227" s="669"/>
      <c r="DE227" s="669"/>
      <c r="DF227" s="669"/>
      <c r="DG227" s="669"/>
      <c r="DH227" s="669"/>
      <c r="DI227" s="669"/>
      <c r="DJ227" s="669"/>
      <c r="DK227" s="669"/>
      <c r="DL227" s="669"/>
      <c r="DM227" s="669"/>
      <c r="DN227" s="669"/>
      <c r="DO227" s="669"/>
      <c r="DP227" s="669"/>
      <c r="DQ227" s="669"/>
      <c r="DR227" s="669"/>
      <c r="DS227" s="669"/>
      <c r="DT227" s="669"/>
      <c r="DU227" s="669"/>
      <c r="DV227" s="669"/>
      <c r="DW227" s="669"/>
      <c r="DX227" s="669"/>
      <c r="DY227" s="669"/>
      <c r="DZ227" s="669"/>
      <c r="EA227" s="669"/>
      <c r="EB227" s="669"/>
      <c r="EC227" s="669"/>
      <c r="ED227" s="669"/>
      <c r="EE227" s="669"/>
      <c r="EF227" s="669"/>
      <c r="EG227" s="669"/>
      <c r="EH227" s="669"/>
      <c r="EI227" s="669"/>
      <c r="EJ227" s="669"/>
      <c r="EK227" s="669"/>
      <c r="EL227" s="669"/>
      <c r="EM227" s="669"/>
      <c r="EN227" s="669"/>
      <c r="EO227" s="669"/>
      <c r="EP227" s="669"/>
      <c r="EQ227" s="669"/>
      <c r="ER227" s="669"/>
      <c r="ES227" s="669"/>
      <c r="ET227" s="669"/>
      <c r="EU227" s="669"/>
      <c r="EV227" s="669"/>
      <c r="EW227" s="669"/>
      <c r="EX227" s="669"/>
      <c r="EY227" s="669"/>
      <c r="EZ227" s="669"/>
      <c r="FA227" s="669"/>
      <c r="FB227" s="669"/>
      <c r="FC227" s="669"/>
      <c r="FD227" s="669"/>
      <c r="FE227" s="669"/>
      <c r="FF227" s="669"/>
      <c r="FG227" s="669"/>
      <c r="FH227" s="669"/>
      <c r="FI227" s="669"/>
      <c r="FJ227" s="669"/>
      <c r="FK227" s="669"/>
      <c r="FL227" s="669"/>
      <c r="FM227" s="669"/>
      <c r="FN227" s="669"/>
      <c r="FO227" s="669"/>
      <c r="FP227" s="669"/>
      <c r="FQ227" s="669"/>
      <c r="FR227" s="669"/>
      <c r="FS227" s="669"/>
      <c r="FT227" s="669"/>
      <c r="FU227" s="669"/>
      <c r="FV227" s="669"/>
      <c r="FW227" s="669"/>
      <c r="FX227" s="669"/>
      <c r="FY227" s="669"/>
      <c r="FZ227" s="669"/>
      <c r="GA227" s="669"/>
      <c r="GB227" s="669"/>
      <c r="GC227" s="669"/>
      <c r="GD227" s="669"/>
      <c r="GE227" s="669"/>
      <c r="GF227" s="669"/>
      <c r="GG227" s="669"/>
      <c r="GH227" s="669"/>
      <c r="GI227" s="669"/>
      <c r="GJ227" s="669"/>
      <c r="GK227" s="669"/>
      <c r="GL227" s="669"/>
      <c r="GM227" s="669"/>
      <c r="GN227" s="669"/>
      <c r="GO227" s="669"/>
      <c r="GP227" s="669"/>
      <c r="GQ227" s="669"/>
      <c r="GR227" s="669"/>
      <c r="GS227" s="669"/>
      <c r="GT227" s="669"/>
      <c r="GU227" s="669"/>
      <c r="GV227" s="669"/>
      <c r="GW227" s="669"/>
      <c r="GX227" s="669"/>
      <c r="GY227" s="669"/>
      <c r="GZ227" s="669"/>
      <c r="HA227" s="669"/>
      <c r="HB227" s="669"/>
      <c r="HC227" s="669"/>
      <c r="HD227" s="669"/>
      <c r="HE227" s="669"/>
      <c r="HF227" s="669"/>
      <c r="HG227" s="669"/>
      <c r="HH227" s="669"/>
      <c r="HI227" s="669"/>
      <c r="HJ227" s="669"/>
      <c r="HK227" s="669"/>
      <c r="HL227" s="669"/>
      <c r="HM227" s="669"/>
      <c r="HN227" s="669"/>
      <c r="HO227" s="669"/>
      <c r="HP227" s="669"/>
      <c r="HQ227" s="669"/>
      <c r="HR227" s="669"/>
      <c r="HS227" s="669"/>
      <c r="HT227" s="669"/>
      <c r="HU227" s="669"/>
      <c r="HV227" s="669"/>
      <c r="HW227" s="669"/>
      <c r="HX227" s="669"/>
      <c r="HY227" s="669"/>
      <c r="HZ227" s="669"/>
      <c r="IA227" s="669"/>
      <c r="IB227" s="669"/>
      <c r="IC227" s="669"/>
      <c r="ID227" s="669"/>
      <c r="IE227" s="669"/>
      <c r="IF227" s="669"/>
      <c r="IG227" s="669"/>
      <c r="IH227" s="669"/>
      <c r="II227" s="669"/>
      <c r="IJ227" s="669"/>
      <c r="IK227" s="669"/>
      <c r="IL227" s="669"/>
      <c r="IM227" s="669"/>
    </row>
    <row r="228" spans="1:247">
      <c r="A228" s="648"/>
      <c r="B228" s="648"/>
      <c r="C228" s="648"/>
      <c r="D228" s="944"/>
      <c r="E228" s="938"/>
      <c r="F228" s="940"/>
      <c r="G228" s="939"/>
      <c r="H228" s="666"/>
      <c r="I228" s="936"/>
      <c r="J228" s="936"/>
      <c r="K228" s="945"/>
      <c r="L228" s="945"/>
      <c r="M228" s="942"/>
      <c r="N228" s="936"/>
      <c r="O228" s="948"/>
      <c r="P228" s="936"/>
      <c r="Q228" s="936"/>
      <c r="R228" s="936"/>
      <c r="S228" s="936"/>
      <c r="T228" s="936"/>
      <c r="U228" s="669"/>
      <c r="V228" s="669"/>
      <c r="W228" s="669"/>
      <c r="X228" s="669"/>
      <c r="Y228" s="669"/>
      <c r="Z228" s="669"/>
      <c r="AA228" s="669"/>
      <c r="AB228" s="669"/>
      <c r="AC228" s="669"/>
      <c r="AD228" s="669"/>
      <c r="AE228" s="669"/>
      <c r="AF228" s="669"/>
      <c r="AG228" s="669"/>
      <c r="AH228" s="669"/>
      <c r="AI228" s="669"/>
      <c r="AJ228" s="669"/>
      <c r="AK228" s="669"/>
      <c r="AL228" s="669"/>
      <c r="AM228" s="669"/>
      <c r="AN228" s="669"/>
      <c r="AO228" s="669"/>
      <c r="AP228" s="669"/>
      <c r="AQ228" s="669"/>
      <c r="AR228" s="669"/>
      <c r="AS228" s="669"/>
      <c r="AT228" s="669"/>
      <c r="AU228" s="669"/>
      <c r="AV228" s="669"/>
      <c r="AW228" s="669"/>
      <c r="AX228" s="669"/>
      <c r="AY228" s="669"/>
      <c r="AZ228" s="669"/>
      <c r="BA228" s="669"/>
      <c r="BB228" s="669"/>
      <c r="BC228" s="669"/>
      <c r="BD228" s="669"/>
      <c r="BE228" s="669"/>
      <c r="BF228" s="669"/>
      <c r="BG228" s="669"/>
      <c r="BH228" s="669"/>
      <c r="BI228" s="669"/>
      <c r="BJ228" s="669"/>
      <c r="BK228" s="669"/>
      <c r="BL228" s="669"/>
      <c r="BM228" s="669"/>
      <c r="BN228" s="669"/>
      <c r="BO228" s="669"/>
      <c r="BP228" s="669"/>
      <c r="BQ228" s="669"/>
      <c r="BR228" s="669"/>
      <c r="BS228" s="669"/>
      <c r="BT228" s="669"/>
      <c r="BU228" s="669"/>
      <c r="BV228" s="669"/>
      <c r="BW228" s="669"/>
      <c r="BX228" s="669"/>
      <c r="BY228" s="669"/>
      <c r="BZ228" s="669"/>
      <c r="CA228" s="669"/>
      <c r="CB228" s="669"/>
      <c r="CC228" s="669"/>
      <c r="CD228" s="669"/>
      <c r="CE228" s="669"/>
      <c r="CF228" s="669"/>
      <c r="CG228" s="669"/>
      <c r="CH228" s="669"/>
      <c r="CI228" s="669"/>
      <c r="CJ228" s="669"/>
      <c r="CK228" s="669"/>
      <c r="CL228" s="669"/>
      <c r="CM228" s="669"/>
      <c r="CN228" s="669"/>
      <c r="CO228" s="669"/>
      <c r="CP228" s="669"/>
      <c r="CQ228" s="669"/>
      <c r="CR228" s="669"/>
      <c r="CS228" s="669"/>
      <c r="CT228" s="669"/>
      <c r="CU228" s="669"/>
      <c r="CV228" s="669"/>
      <c r="CW228" s="669"/>
      <c r="CX228" s="669"/>
      <c r="CY228" s="669"/>
      <c r="CZ228" s="669"/>
      <c r="DA228" s="669"/>
      <c r="DB228" s="669"/>
      <c r="DC228" s="669"/>
      <c r="DD228" s="669"/>
      <c r="DE228" s="669"/>
      <c r="DF228" s="669"/>
      <c r="DG228" s="669"/>
      <c r="DH228" s="669"/>
      <c r="DI228" s="669"/>
      <c r="DJ228" s="669"/>
      <c r="DK228" s="669"/>
      <c r="DL228" s="669"/>
      <c r="DM228" s="669"/>
      <c r="DN228" s="669"/>
      <c r="DO228" s="669"/>
      <c r="DP228" s="669"/>
      <c r="DQ228" s="669"/>
      <c r="DR228" s="669"/>
      <c r="DS228" s="669"/>
      <c r="DT228" s="669"/>
      <c r="DU228" s="669"/>
      <c r="DV228" s="669"/>
      <c r="DW228" s="669"/>
      <c r="DX228" s="669"/>
      <c r="DY228" s="669"/>
      <c r="DZ228" s="669"/>
      <c r="EA228" s="669"/>
      <c r="EB228" s="669"/>
      <c r="EC228" s="669"/>
      <c r="ED228" s="669"/>
      <c r="EE228" s="669"/>
      <c r="EF228" s="669"/>
      <c r="EG228" s="669"/>
      <c r="EH228" s="669"/>
      <c r="EI228" s="669"/>
      <c r="EJ228" s="669"/>
      <c r="EK228" s="669"/>
      <c r="EL228" s="669"/>
      <c r="EM228" s="669"/>
      <c r="EN228" s="669"/>
      <c r="EO228" s="669"/>
      <c r="EP228" s="669"/>
      <c r="EQ228" s="669"/>
      <c r="ER228" s="669"/>
      <c r="ES228" s="669"/>
      <c r="ET228" s="669"/>
      <c r="EU228" s="669"/>
      <c r="EV228" s="669"/>
      <c r="EW228" s="669"/>
      <c r="EX228" s="669"/>
      <c r="EY228" s="669"/>
      <c r="EZ228" s="669"/>
      <c r="FA228" s="669"/>
      <c r="FB228" s="669"/>
      <c r="FC228" s="669"/>
      <c r="FD228" s="669"/>
      <c r="FE228" s="669"/>
      <c r="FF228" s="669"/>
      <c r="FG228" s="669"/>
      <c r="FH228" s="669"/>
      <c r="FI228" s="669"/>
      <c r="FJ228" s="669"/>
      <c r="FK228" s="669"/>
      <c r="FL228" s="669"/>
      <c r="FM228" s="669"/>
      <c r="FN228" s="669"/>
      <c r="FO228" s="669"/>
      <c r="FP228" s="669"/>
      <c r="FQ228" s="669"/>
      <c r="FR228" s="669"/>
      <c r="FS228" s="669"/>
      <c r="FT228" s="669"/>
      <c r="FU228" s="669"/>
      <c r="FV228" s="669"/>
      <c r="FW228" s="669"/>
      <c r="FX228" s="669"/>
      <c r="FY228" s="669"/>
      <c r="FZ228" s="669"/>
      <c r="GA228" s="669"/>
      <c r="GB228" s="669"/>
      <c r="GC228" s="669"/>
      <c r="GD228" s="669"/>
      <c r="GE228" s="669"/>
      <c r="GF228" s="669"/>
      <c r="GG228" s="669"/>
      <c r="GH228" s="669"/>
      <c r="GI228" s="669"/>
      <c r="GJ228" s="669"/>
      <c r="GK228" s="669"/>
      <c r="GL228" s="669"/>
      <c r="GM228" s="669"/>
      <c r="GN228" s="669"/>
      <c r="GO228" s="669"/>
      <c r="GP228" s="669"/>
      <c r="GQ228" s="669"/>
      <c r="GR228" s="669"/>
      <c r="GS228" s="669"/>
      <c r="GT228" s="669"/>
      <c r="GU228" s="669"/>
      <c r="GV228" s="669"/>
      <c r="GW228" s="669"/>
      <c r="GX228" s="669"/>
      <c r="GY228" s="669"/>
      <c r="GZ228" s="669"/>
      <c r="HA228" s="669"/>
      <c r="HB228" s="669"/>
      <c r="HC228" s="669"/>
      <c r="HD228" s="669"/>
      <c r="HE228" s="669"/>
      <c r="HF228" s="669"/>
      <c r="HG228" s="669"/>
      <c r="HH228" s="669"/>
      <c r="HI228" s="669"/>
      <c r="HJ228" s="669"/>
      <c r="HK228" s="669"/>
      <c r="HL228" s="669"/>
      <c r="HM228" s="669"/>
      <c r="HN228" s="669"/>
      <c r="HO228" s="669"/>
      <c r="HP228" s="669"/>
      <c r="HQ228" s="669"/>
      <c r="HR228" s="669"/>
      <c r="HS228" s="669"/>
      <c r="HT228" s="669"/>
      <c r="HU228" s="669"/>
      <c r="HV228" s="669"/>
      <c r="HW228" s="669"/>
      <c r="HX228" s="669"/>
      <c r="HY228" s="669"/>
      <c r="HZ228" s="669"/>
      <c r="IA228" s="669"/>
      <c r="IB228" s="669"/>
      <c r="IC228" s="669"/>
      <c r="ID228" s="669"/>
      <c r="IE228" s="669"/>
      <c r="IF228" s="669"/>
      <c r="IG228" s="669"/>
      <c r="IH228" s="669"/>
      <c r="II228" s="669"/>
      <c r="IJ228" s="669"/>
      <c r="IK228" s="669"/>
      <c r="IL228" s="669"/>
      <c r="IM228" s="669"/>
    </row>
    <row r="229" spans="1:247">
      <c r="A229" s="648"/>
      <c r="B229" s="648"/>
      <c r="C229" s="648"/>
      <c r="D229" s="944"/>
      <c r="E229" s="938"/>
      <c r="F229" s="940"/>
      <c r="G229" s="939"/>
      <c r="H229" s="666"/>
      <c r="I229" s="936"/>
      <c r="J229" s="936"/>
      <c r="K229" s="936"/>
      <c r="L229" s="936"/>
      <c r="M229" s="943"/>
      <c r="N229" s="936"/>
      <c r="O229" s="948"/>
      <c r="P229" s="936"/>
      <c r="Q229" s="936"/>
      <c r="R229" s="936"/>
      <c r="S229" s="936"/>
      <c r="T229" s="936"/>
      <c r="U229" s="669"/>
      <c r="V229" s="669"/>
      <c r="W229" s="669"/>
      <c r="X229" s="669"/>
      <c r="Y229" s="669"/>
      <c r="Z229" s="669"/>
      <c r="AA229" s="669"/>
      <c r="AB229" s="669"/>
      <c r="AC229" s="669"/>
      <c r="AD229" s="669"/>
      <c r="AE229" s="669"/>
      <c r="AF229" s="669"/>
      <c r="AG229" s="669"/>
      <c r="AH229" s="669"/>
      <c r="AI229" s="669"/>
      <c r="AJ229" s="669"/>
      <c r="AK229" s="669"/>
      <c r="AL229" s="669"/>
      <c r="AM229" s="669"/>
      <c r="AN229" s="669"/>
      <c r="AO229" s="669"/>
      <c r="AP229" s="669"/>
      <c r="AQ229" s="669"/>
      <c r="AR229" s="669"/>
      <c r="AS229" s="669"/>
      <c r="AT229" s="669"/>
      <c r="AU229" s="669"/>
      <c r="AV229" s="669"/>
      <c r="AW229" s="669"/>
      <c r="AX229" s="669"/>
      <c r="AY229" s="669"/>
      <c r="AZ229" s="669"/>
      <c r="BA229" s="669"/>
      <c r="BB229" s="669"/>
      <c r="BC229" s="669"/>
      <c r="BD229" s="669"/>
      <c r="BE229" s="669"/>
      <c r="BF229" s="669"/>
      <c r="BG229" s="669"/>
      <c r="BH229" s="669"/>
      <c r="BI229" s="669"/>
      <c r="BJ229" s="669"/>
      <c r="BK229" s="669"/>
      <c r="BL229" s="669"/>
      <c r="BM229" s="669"/>
      <c r="BN229" s="669"/>
      <c r="BO229" s="669"/>
      <c r="BP229" s="669"/>
      <c r="BQ229" s="669"/>
      <c r="BR229" s="669"/>
      <c r="BS229" s="669"/>
      <c r="BT229" s="669"/>
      <c r="BU229" s="669"/>
      <c r="BV229" s="669"/>
      <c r="BW229" s="669"/>
      <c r="BX229" s="669"/>
      <c r="BY229" s="669"/>
      <c r="BZ229" s="669"/>
      <c r="CA229" s="669"/>
      <c r="CB229" s="669"/>
      <c r="CC229" s="669"/>
      <c r="CD229" s="669"/>
      <c r="CE229" s="669"/>
      <c r="CF229" s="669"/>
      <c r="CG229" s="669"/>
      <c r="CH229" s="669"/>
      <c r="CI229" s="669"/>
      <c r="CJ229" s="669"/>
      <c r="CK229" s="669"/>
      <c r="CL229" s="669"/>
      <c r="CM229" s="669"/>
      <c r="CN229" s="669"/>
      <c r="CO229" s="669"/>
      <c r="CP229" s="669"/>
      <c r="CQ229" s="669"/>
      <c r="CR229" s="669"/>
      <c r="CS229" s="669"/>
      <c r="CT229" s="669"/>
      <c r="CU229" s="669"/>
      <c r="CV229" s="669"/>
      <c r="CW229" s="669"/>
      <c r="CX229" s="669"/>
      <c r="CY229" s="669"/>
      <c r="CZ229" s="669"/>
      <c r="DA229" s="669"/>
      <c r="DB229" s="669"/>
      <c r="DC229" s="669"/>
      <c r="DD229" s="669"/>
      <c r="DE229" s="669"/>
      <c r="DF229" s="669"/>
      <c r="DG229" s="669"/>
      <c r="DH229" s="669"/>
      <c r="DI229" s="669"/>
      <c r="DJ229" s="669"/>
      <c r="DK229" s="669"/>
      <c r="DL229" s="669"/>
      <c r="DM229" s="669"/>
      <c r="DN229" s="669"/>
      <c r="DO229" s="669"/>
      <c r="DP229" s="669"/>
      <c r="DQ229" s="669"/>
      <c r="DR229" s="669"/>
      <c r="DS229" s="669"/>
      <c r="DT229" s="669"/>
      <c r="DU229" s="669"/>
      <c r="DV229" s="669"/>
      <c r="DW229" s="669"/>
      <c r="DX229" s="669"/>
      <c r="DY229" s="669"/>
      <c r="DZ229" s="669"/>
      <c r="EA229" s="669"/>
      <c r="EB229" s="669"/>
      <c r="EC229" s="669"/>
      <c r="ED229" s="669"/>
      <c r="EE229" s="669"/>
      <c r="EF229" s="669"/>
      <c r="EG229" s="669"/>
      <c r="EH229" s="669"/>
      <c r="EI229" s="669"/>
      <c r="EJ229" s="669"/>
      <c r="EK229" s="669"/>
      <c r="EL229" s="669"/>
      <c r="EM229" s="669"/>
      <c r="EN229" s="669"/>
      <c r="EO229" s="669"/>
      <c r="EP229" s="669"/>
      <c r="EQ229" s="669"/>
      <c r="ER229" s="669"/>
      <c r="ES229" s="669"/>
      <c r="ET229" s="669"/>
      <c r="EU229" s="669"/>
      <c r="EV229" s="669"/>
      <c r="EW229" s="669"/>
      <c r="EX229" s="669"/>
      <c r="EY229" s="669"/>
      <c r="EZ229" s="669"/>
      <c r="FA229" s="669"/>
      <c r="FB229" s="669"/>
      <c r="FC229" s="669"/>
      <c r="FD229" s="669"/>
      <c r="FE229" s="669"/>
      <c r="FF229" s="669"/>
      <c r="FG229" s="669"/>
      <c r="FH229" s="669"/>
      <c r="FI229" s="669"/>
      <c r="FJ229" s="669"/>
      <c r="FK229" s="669"/>
      <c r="FL229" s="669"/>
      <c r="FM229" s="669"/>
      <c r="FN229" s="669"/>
      <c r="FO229" s="669"/>
      <c r="FP229" s="669"/>
      <c r="FQ229" s="669"/>
      <c r="FR229" s="669"/>
      <c r="FS229" s="669"/>
      <c r="FT229" s="669"/>
      <c r="FU229" s="669"/>
      <c r="FV229" s="669"/>
      <c r="FW229" s="669"/>
      <c r="FX229" s="669"/>
      <c r="FY229" s="669"/>
      <c r="FZ229" s="669"/>
      <c r="GA229" s="669"/>
      <c r="GB229" s="669"/>
      <c r="GC229" s="669"/>
      <c r="GD229" s="669"/>
      <c r="GE229" s="669"/>
      <c r="GF229" s="669"/>
      <c r="GG229" s="669"/>
      <c r="GH229" s="669"/>
      <c r="GI229" s="669"/>
      <c r="GJ229" s="669"/>
      <c r="GK229" s="669"/>
      <c r="GL229" s="669"/>
      <c r="GM229" s="669"/>
      <c r="GN229" s="669"/>
      <c r="GO229" s="669"/>
      <c r="GP229" s="669"/>
      <c r="GQ229" s="669"/>
      <c r="GR229" s="669"/>
      <c r="GS229" s="669"/>
      <c r="GT229" s="669"/>
      <c r="GU229" s="669"/>
      <c r="GV229" s="669"/>
      <c r="GW229" s="669"/>
      <c r="GX229" s="669"/>
      <c r="GY229" s="669"/>
      <c r="GZ229" s="669"/>
      <c r="HA229" s="669"/>
      <c r="HB229" s="669"/>
      <c r="HC229" s="669"/>
      <c r="HD229" s="669"/>
      <c r="HE229" s="669"/>
      <c r="HF229" s="669"/>
      <c r="HG229" s="669"/>
      <c r="HH229" s="669"/>
      <c r="HI229" s="669"/>
      <c r="HJ229" s="669"/>
      <c r="HK229" s="669"/>
      <c r="HL229" s="669"/>
      <c r="HM229" s="669"/>
      <c r="HN229" s="669"/>
      <c r="HO229" s="669"/>
      <c r="HP229" s="669"/>
      <c r="HQ229" s="669"/>
      <c r="HR229" s="669"/>
      <c r="HS229" s="669"/>
      <c r="HT229" s="669"/>
      <c r="HU229" s="669"/>
      <c r="HV229" s="669"/>
      <c r="HW229" s="669"/>
      <c r="HX229" s="669"/>
      <c r="HY229" s="669"/>
      <c r="HZ229" s="669"/>
      <c r="IA229" s="669"/>
      <c r="IB229" s="669"/>
      <c r="IC229" s="669"/>
      <c r="ID229" s="669"/>
      <c r="IE229" s="669"/>
      <c r="IF229" s="669"/>
      <c r="IG229" s="669"/>
      <c r="IH229" s="669"/>
      <c r="II229" s="669"/>
      <c r="IJ229" s="669"/>
      <c r="IK229" s="669"/>
      <c r="IL229" s="669"/>
      <c r="IM229" s="669"/>
    </row>
    <row r="230" spans="1:247">
      <c r="A230" s="648"/>
      <c r="B230" s="648"/>
      <c r="C230" s="648"/>
      <c r="D230" s="663"/>
      <c r="E230" s="549"/>
      <c r="F230" s="664"/>
      <c r="G230" s="665"/>
      <c r="H230" s="666"/>
      <c r="I230" s="549"/>
      <c r="J230" s="549"/>
      <c r="K230" s="579"/>
      <c r="L230" s="549"/>
      <c r="M230" s="95"/>
      <c r="N230" s="549"/>
      <c r="O230" s="778"/>
      <c r="P230" s="549"/>
      <c r="Q230" s="549"/>
      <c r="R230" s="549"/>
      <c r="S230" s="549"/>
      <c r="T230" s="549"/>
      <c r="U230" s="669"/>
      <c r="V230" s="669"/>
      <c r="W230" s="669"/>
      <c r="X230" s="669"/>
      <c r="Y230" s="669"/>
      <c r="Z230" s="669"/>
      <c r="AA230" s="669"/>
      <c r="AB230" s="669"/>
      <c r="AC230" s="669"/>
      <c r="AD230" s="669"/>
      <c r="AE230" s="669"/>
      <c r="AF230" s="669"/>
      <c r="AG230" s="669"/>
      <c r="AH230" s="669"/>
      <c r="AI230" s="669"/>
      <c r="AJ230" s="669"/>
      <c r="AK230" s="669"/>
      <c r="AL230" s="669"/>
      <c r="AM230" s="669"/>
      <c r="AN230" s="669"/>
      <c r="AO230" s="669"/>
      <c r="AP230" s="669"/>
      <c r="AQ230" s="669"/>
      <c r="AR230" s="669"/>
      <c r="AS230" s="669"/>
      <c r="AT230" s="669"/>
      <c r="AU230" s="669"/>
      <c r="AV230" s="669"/>
      <c r="AW230" s="669"/>
      <c r="AX230" s="669"/>
      <c r="AY230" s="669"/>
      <c r="AZ230" s="669"/>
      <c r="BA230" s="669"/>
      <c r="BB230" s="669"/>
      <c r="BC230" s="669"/>
      <c r="BD230" s="669"/>
      <c r="BE230" s="669"/>
      <c r="BF230" s="669"/>
      <c r="BG230" s="669"/>
      <c r="BH230" s="669"/>
      <c r="BI230" s="669"/>
      <c r="BJ230" s="669"/>
      <c r="BK230" s="669"/>
      <c r="BL230" s="669"/>
      <c r="BM230" s="669"/>
      <c r="BN230" s="669"/>
      <c r="BO230" s="669"/>
      <c r="BP230" s="669"/>
      <c r="BQ230" s="669"/>
      <c r="BR230" s="669"/>
      <c r="BS230" s="669"/>
      <c r="BT230" s="669"/>
      <c r="BU230" s="669"/>
      <c r="BV230" s="669"/>
      <c r="BW230" s="669"/>
      <c r="BX230" s="669"/>
      <c r="BY230" s="669"/>
      <c r="BZ230" s="669"/>
      <c r="CA230" s="669"/>
      <c r="CB230" s="669"/>
      <c r="CC230" s="669"/>
      <c r="CD230" s="669"/>
      <c r="CE230" s="669"/>
      <c r="CF230" s="669"/>
      <c r="CG230" s="669"/>
      <c r="CH230" s="669"/>
      <c r="CI230" s="669"/>
      <c r="CJ230" s="669"/>
      <c r="CK230" s="669"/>
      <c r="CL230" s="669"/>
      <c r="CM230" s="669"/>
      <c r="CN230" s="669"/>
      <c r="CO230" s="669"/>
      <c r="CP230" s="669"/>
      <c r="CQ230" s="669"/>
      <c r="CR230" s="669"/>
      <c r="CS230" s="669"/>
      <c r="CT230" s="669"/>
      <c r="CU230" s="669"/>
      <c r="CV230" s="669"/>
      <c r="CW230" s="669"/>
      <c r="CX230" s="669"/>
      <c r="CY230" s="669"/>
      <c r="CZ230" s="669"/>
      <c r="DA230" s="669"/>
      <c r="DB230" s="669"/>
      <c r="DC230" s="669"/>
      <c r="DD230" s="669"/>
      <c r="DE230" s="669"/>
      <c r="DF230" s="669"/>
      <c r="DG230" s="669"/>
      <c r="DH230" s="669"/>
      <c r="DI230" s="669"/>
      <c r="DJ230" s="669"/>
      <c r="DK230" s="669"/>
      <c r="DL230" s="669"/>
      <c r="DM230" s="669"/>
      <c r="DN230" s="669"/>
      <c r="DO230" s="669"/>
      <c r="DP230" s="669"/>
      <c r="DQ230" s="669"/>
      <c r="DR230" s="669"/>
      <c r="DS230" s="669"/>
      <c r="DT230" s="669"/>
      <c r="DU230" s="669"/>
      <c r="DV230" s="669"/>
      <c r="DW230" s="669"/>
      <c r="DX230" s="669"/>
      <c r="DY230" s="669"/>
      <c r="DZ230" s="669"/>
      <c r="EA230" s="669"/>
      <c r="EB230" s="669"/>
      <c r="EC230" s="669"/>
      <c r="ED230" s="669"/>
      <c r="EE230" s="669"/>
      <c r="EF230" s="669"/>
      <c r="EG230" s="669"/>
      <c r="EH230" s="669"/>
      <c r="EI230" s="669"/>
      <c r="EJ230" s="669"/>
      <c r="EK230" s="669"/>
      <c r="EL230" s="669"/>
      <c r="EM230" s="669"/>
      <c r="EN230" s="669"/>
      <c r="EO230" s="669"/>
      <c r="EP230" s="669"/>
      <c r="EQ230" s="669"/>
      <c r="ER230" s="669"/>
      <c r="ES230" s="669"/>
      <c r="ET230" s="669"/>
      <c r="EU230" s="669"/>
      <c r="EV230" s="669"/>
      <c r="EW230" s="669"/>
      <c r="EX230" s="669"/>
      <c r="EY230" s="669"/>
      <c r="EZ230" s="669"/>
      <c r="FA230" s="669"/>
      <c r="FB230" s="669"/>
      <c r="FC230" s="669"/>
      <c r="FD230" s="669"/>
      <c r="FE230" s="669"/>
      <c r="FF230" s="669"/>
      <c r="FG230" s="669"/>
      <c r="FH230" s="669"/>
      <c r="FI230" s="669"/>
      <c r="FJ230" s="669"/>
      <c r="FK230" s="669"/>
      <c r="FL230" s="669"/>
      <c r="FM230" s="669"/>
      <c r="FN230" s="669"/>
      <c r="FO230" s="669"/>
      <c r="FP230" s="669"/>
      <c r="FQ230" s="669"/>
      <c r="FR230" s="669"/>
      <c r="FS230" s="669"/>
      <c r="FT230" s="669"/>
      <c r="FU230" s="669"/>
      <c r="FV230" s="669"/>
      <c r="FW230" s="669"/>
      <c r="FX230" s="669"/>
      <c r="FY230" s="669"/>
      <c r="FZ230" s="669"/>
      <c r="GA230" s="669"/>
      <c r="GB230" s="669"/>
      <c r="GC230" s="669"/>
      <c r="GD230" s="669"/>
      <c r="GE230" s="669"/>
      <c r="GF230" s="669"/>
      <c r="GG230" s="669"/>
      <c r="GH230" s="669"/>
      <c r="GI230" s="669"/>
      <c r="GJ230" s="669"/>
      <c r="GK230" s="669"/>
      <c r="GL230" s="669"/>
      <c r="GM230" s="669"/>
      <c r="GN230" s="669"/>
      <c r="GO230" s="669"/>
      <c r="GP230" s="669"/>
      <c r="GQ230" s="669"/>
      <c r="GR230" s="669"/>
      <c r="GS230" s="669"/>
      <c r="GT230" s="669"/>
      <c r="GU230" s="669"/>
      <c r="GV230" s="669"/>
      <c r="GW230" s="669"/>
      <c r="GX230" s="669"/>
      <c r="GY230" s="669"/>
      <c r="GZ230" s="669"/>
      <c r="HA230" s="669"/>
      <c r="HB230" s="669"/>
      <c r="HC230" s="669"/>
      <c r="HD230" s="669"/>
      <c r="HE230" s="669"/>
      <c r="HF230" s="669"/>
      <c r="HG230" s="669"/>
      <c r="HH230" s="669"/>
      <c r="HI230" s="669"/>
      <c r="HJ230" s="669"/>
      <c r="HK230" s="669"/>
      <c r="HL230" s="669"/>
      <c r="HM230" s="669"/>
      <c r="HN230" s="669"/>
      <c r="HO230" s="669"/>
      <c r="HP230" s="669"/>
      <c r="HQ230" s="669"/>
      <c r="HR230" s="669"/>
      <c r="HS230" s="669"/>
      <c r="HT230" s="669"/>
      <c r="HU230" s="669"/>
      <c r="HV230" s="669"/>
      <c r="HW230" s="669"/>
      <c r="HX230" s="669"/>
      <c r="HY230" s="669"/>
      <c r="HZ230" s="669"/>
      <c r="IA230" s="669"/>
      <c r="IB230" s="669"/>
      <c r="IC230" s="669"/>
      <c r="ID230" s="669"/>
      <c r="IE230" s="669"/>
      <c r="IF230" s="669"/>
      <c r="IG230" s="669"/>
      <c r="IH230" s="669"/>
      <c r="II230" s="669"/>
      <c r="IJ230" s="669"/>
      <c r="IK230" s="669"/>
      <c r="IL230" s="669"/>
      <c r="IM230" s="669"/>
    </row>
    <row r="231" spans="1:247">
      <c r="A231" s="648"/>
      <c r="B231" s="648"/>
      <c r="C231" s="648"/>
      <c r="D231" s="944"/>
      <c r="E231" s="938"/>
      <c r="F231" s="940"/>
      <c r="G231" s="939"/>
      <c r="H231" s="666"/>
      <c r="I231" s="936"/>
      <c r="J231" s="936"/>
      <c r="K231" s="945"/>
      <c r="L231" s="945"/>
      <c r="M231" s="942"/>
      <c r="N231" s="945"/>
      <c r="O231" s="947"/>
      <c r="P231" s="945"/>
      <c r="Q231" s="945"/>
      <c r="R231" s="945"/>
      <c r="S231" s="945"/>
      <c r="T231" s="945"/>
      <c r="U231" s="669"/>
      <c r="V231" s="669"/>
      <c r="W231" s="669"/>
      <c r="X231" s="669"/>
      <c r="Y231" s="669"/>
      <c r="Z231" s="669"/>
      <c r="AA231" s="669"/>
      <c r="AB231" s="669"/>
      <c r="AC231" s="669"/>
      <c r="AD231" s="669"/>
      <c r="AE231" s="669"/>
      <c r="AF231" s="669"/>
      <c r="AG231" s="669"/>
      <c r="AH231" s="669"/>
      <c r="AI231" s="669"/>
      <c r="AJ231" s="669"/>
      <c r="AK231" s="669"/>
      <c r="AL231" s="669"/>
      <c r="AM231" s="669"/>
      <c r="AN231" s="669"/>
      <c r="AO231" s="669"/>
      <c r="AP231" s="669"/>
      <c r="AQ231" s="669"/>
      <c r="AR231" s="669"/>
      <c r="AS231" s="669"/>
      <c r="AT231" s="669"/>
      <c r="AU231" s="669"/>
      <c r="AV231" s="669"/>
      <c r="AW231" s="669"/>
      <c r="AX231" s="669"/>
      <c r="AY231" s="669"/>
      <c r="AZ231" s="669"/>
      <c r="BA231" s="669"/>
      <c r="BB231" s="669"/>
      <c r="BC231" s="669"/>
      <c r="BD231" s="669"/>
      <c r="BE231" s="669"/>
      <c r="BF231" s="669"/>
      <c r="BG231" s="669"/>
      <c r="BH231" s="669"/>
      <c r="BI231" s="669"/>
      <c r="BJ231" s="669"/>
      <c r="BK231" s="669"/>
      <c r="BL231" s="669"/>
      <c r="BM231" s="669"/>
      <c r="BN231" s="669"/>
      <c r="BO231" s="669"/>
      <c r="BP231" s="669"/>
      <c r="BQ231" s="669"/>
      <c r="BR231" s="669"/>
      <c r="BS231" s="669"/>
      <c r="BT231" s="669"/>
      <c r="BU231" s="669"/>
      <c r="BV231" s="669"/>
      <c r="BW231" s="669"/>
      <c r="BX231" s="669"/>
      <c r="BY231" s="669"/>
      <c r="BZ231" s="669"/>
      <c r="CA231" s="669"/>
      <c r="CB231" s="669"/>
      <c r="CC231" s="669"/>
      <c r="CD231" s="669"/>
      <c r="CE231" s="669"/>
      <c r="CF231" s="669"/>
      <c r="CG231" s="669"/>
      <c r="CH231" s="669"/>
      <c r="CI231" s="669"/>
      <c r="CJ231" s="669"/>
      <c r="CK231" s="669"/>
      <c r="CL231" s="669"/>
      <c r="CM231" s="669"/>
      <c r="CN231" s="669"/>
      <c r="CO231" s="669"/>
      <c r="CP231" s="669"/>
      <c r="CQ231" s="669"/>
      <c r="CR231" s="669"/>
      <c r="CS231" s="669"/>
      <c r="CT231" s="669"/>
      <c r="CU231" s="669"/>
      <c r="CV231" s="669"/>
      <c r="CW231" s="669"/>
      <c r="CX231" s="669"/>
      <c r="CY231" s="669"/>
      <c r="CZ231" s="669"/>
      <c r="DA231" s="669"/>
      <c r="DB231" s="669"/>
      <c r="DC231" s="669"/>
      <c r="DD231" s="669"/>
      <c r="DE231" s="669"/>
      <c r="DF231" s="669"/>
      <c r="DG231" s="669"/>
      <c r="DH231" s="669"/>
      <c r="DI231" s="669"/>
      <c r="DJ231" s="669"/>
      <c r="DK231" s="669"/>
      <c r="DL231" s="669"/>
      <c r="DM231" s="669"/>
      <c r="DN231" s="669"/>
      <c r="DO231" s="669"/>
      <c r="DP231" s="669"/>
      <c r="DQ231" s="669"/>
      <c r="DR231" s="669"/>
      <c r="DS231" s="669"/>
      <c r="DT231" s="669"/>
      <c r="DU231" s="669"/>
      <c r="DV231" s="669"/>
      <c r="DW231" s="669"/>
      <c r="DX231" s="669"/>
      <c r="DY231" s="669"/>
      <c r="DZ231" s="669"/>
      <c r="EA231" s="669"/>
      <c r="EB231" s="669"/>
      <c r="EC231" s="669"/>
      <c r="ED231" s="669"/>
      <c r="EE231" s="669"/>
      <c r="EF231" s="669"/>
      <c r="EG231" s="669"/>
      <c r="EH231" s="669"/>
      <c r="EI231" s="669"/>
      <c r="EJ231" s="669"/>
      <c r="EK231" s="669"/>
      <c r="EL231" s="669"/>
      <c r="EM231" s="669"/>
      <c r="EN231" s="669"/>
      <c r="EO231" s="669"/>
      <c r="EP231" s="669"/>
      <c r="EQ231" s="669"/>
      <c r="ER231" s="669"/>
      <c r="ES231" s="669"/>
      <c r="ET231" s="669"/>
      <c r="EU231" s="669"/>
      <c r="EV231" s="669"/>
      <c r="EW231" s="669"/>
      <c r="EX231" s="669"/>
      <c r="EY231" s="669"/>
      <c r="EZ231" s="669"/>
      <c r="FA231" s="669"/>
      <c r="FB231" s="669"/>
      <c r="FC231" s="669"/>
      <c r="FD231" s="669"/>
      <c r="FE231" s="669"/>
      <c r="FF231" s="669"/>
      <c r="FG231" s="669"/>
      <c r="FH231" s="669"/>
      <c r="FI231" s="669"/>
      <c r="FJ231" s="669"/>
      <c r="FK231" s="669"/>
      <c r="FL231" s="669"/>
      <c r="FM231" s="669"/>
      <c r="FN231" s="669"/>
      <c r="FO231" s="669"/>
      <c r="FP231" s="669"/>
      <c r="FQ231" s="669"/>
      <c r="FR231" s="669"/>
      <c r="FS231" s="669"/>
      <c r="FT231" s="669"/>
      <c r="FU231" s="669"/>
      <c r="FV231" s="669"/>
      <c r="FW231" s="669"/>
      <c r="FX231" s="669"/>
      <c r="FY231" s="669"/>
      <c r="FZ231" s="669"/>
      <c r="GA231" s="669"/>
      <c r="GB231" s="669"/>
      <c r="GC231" s="669"/>
      <c r="GD231" s="669"/>
      <c r="GE231" s="669"/>
      <c r="GF231" s="669"/>
      <c r="GG231" s="669"/>
      <c r="GH231" s="669"/>
      <c r="GI231" s="669"/>
      <c r="GJ231" s="669"/>
      <c r="GK231" s="669"/>
      <c r="GL231" s="669"/>
      <c r="GM231" s="669"/>
      <c r="GN231" s="669"/>
      <c r="GO231" s="669"/>
      <c r="GP231" s="669"/>
      <c r="GQ231" s="669"/>
      <c r="GR231" s="669"/>
      <c r="GS231" s="669"/>
      <c r="GT231" s="669"/>
      <c r="GU231" s="669"/>
      <c r="GV231" s="669"/>
      <c r="GW231" s="669"/>
      <c r="GX231" s="669"/>
      <c r="GY231" s="669"/>
      <c r="GZ231" s="669"/>
      <c r="HA231" s="669"/>
      <c r="HB231" s="669"/>
      <c r="HC231" s="669"/>
      <c r="HD231" s="669"/>
      <c r="HE231" s="669"/>
      <c r="HF231" s="669"/>
      <c r="HG231" s="669"/>
      <c r="HH231" s="669"/>
      <c r="HI231" s="669"/>
      <c r="HJ231" s="669"/>
      <c r="HK231" s="669"/>
      <c r="HL231" s="669"/>
      <c r="HM231" s="669"/>
      <c r="HN231" s="669"/>
      <c r="HO231" s="669"/>
      <c r="HP231" s="669"/>
      <c r="HQ231" s="669"/>
      <c r="HR231" s="669"/>
      <c r="HS231" s="669"/>
      <c r="HT231" s="669"/>
      <c r="HU231" s="669"/>
      <c r="HV231" s="669"/>
      <c r="HW231" s="669"/>
      <c r="HX231" s="669"/>
      <c r="HY231" s="669"/>
      <c r="HZ231" s="669"/>
      <c r="IA231" s="669"/>
      <c r="IB231" s="669"/>
      <c r="IC231" s="669"/>
      <c r="ID231" s="669"/>
      <c r="IE231" s="669"/>
      <c r="IF231" s="669"/>
      <c r="IG231" s="669"/>
      <c r="IH231" s="669"/>
      <c r="II231" s="669"/>
      <c r="IJ231" s="669"/>
      <c r="IK231" s="669"/>
      <c r="IL231" s="669"/>
      <c r="IM231" s="669"/>
    </row>
    <row r="232" spans="1:247">
      <c r="A232" s="648"/>
      <c r="B232" s="648"/>
      <c r="C232" s="648"/>
      <c r="D232" s="944"/>
      <c r="E232" s="938"/>
      <c r="F232" s="940"/>
      <c r="G232" s="939"/>
      <c r="H232" s="666"/>
      <c r="I232" s="936"/>
      <c r="J232" s="936"/>
      <c r="K232" s="945"/>
      <c r="L232" s="945"/>
      <c r="M232" s="942"/>
      <c r="N232" s="945"/>
      <c r="O232" s="947"/>
      <c r="P232" s="945"/>
      <c r="Q232" s="945"/>
      <c r="R232" s="945"/>
      <c r="S232" s="945"/>
      <c r="T232" s="945"/>
      <c r="U232" s="669"/>
      <c r="V232" s="669"/>
      <c r="W232" s="669"/>
      <c r="X232" s="669"/>
      <c r="Y232" s="669"/>
      <c r="Z232" s="669"/>
      <c r="AA232" s="669"/>
      <c r="AB232" s="669"/>
      <c r="AC232" s="669"/>
      <c r="AD232" s="669"/>
      <c r="AE232" s="669"/>
      <c r="AF232" s="669"/>
      <c r="AG232" s="669"/>
      <c r="AH232" s="669"/>
      <c r="AI232" s="669"/>
      <c r="AJ232" s="669"/>
      <c r="AK232" s="669"/>
      <c r="AL232" s="669"/>
      <c r="AM232" s="669"/>
      <c r="AN232" s="669"/>
      <c r="AO232" s="669"/>
      <c r="AP232" s="669"/>
      <c r="AQ232" s="669"/>
      <c r="AR232" s="669"/>
      <c r="AS232" s="669"/>
      <c r="AT232" s="669"/>
      <c r="AU232" s="669"/>
      <c r="AV232" s="669"/>
      <c r="AW232" s="669"/>
      <c r="AX232" s="669"/>
      <c r="AY232" s="669"/>
      <c r="AZ232" s="669"/>
      <c r="BA232" s="669"/>
      <c r="BB232" s="669"/>
      <c r="BC232" s="669"/>
      <c r="BD232" s="669"/>
      <c r="BE232" s="669"/>
      <c r="BF232" s="669"/>
      <c r="BG232" s="669"/>
      <c r="BH232" s="669"/>
      <c r="BI232" s="669"/>
      <c r="BJ232" s="669"/>
      <c r="BK232" s="669"/>
      <c r="BL232" s="669"/>
      <c r="BM232" s="669"/>
      <c r="BN232" s="669"/>
      <c r="BO232" s="669"/>
      <c r="BP232" s="669"/>
      <c r="BQ232" s="669"/>
      <c r="BR232" s="669"/>
      <c r="BS232" s="669"/>
      <c r="BT232" s="669"/>
      <c r="BU232" s="669"/>
      <c r="BV232" s="669"/>
      <c r="BW232" s="669"/>
      <c r="BX232" s="669"/>
      <c r="BY232" s="669"/>
      <c r="BZ232" s="669"/>
      <c r="CA232" s="669"/>
      <c r="CB232" s="669"/>
      <c r="CC232" s="669"/>
      <c r="CD232" s="669"/>
      <c r="CE232" s="669"/>
      <c r="CF232" s="669"/>
      <c r="CG232" s="669"/>
      <c r="CH232" s="669"/>
      <c r="CI232" s="669"/>
      <c r="CJ232" s="669"/>
      <c r="CK232" s="669"/>
      <c r="CL232" s="669"/>
      <c r="CM232" s="669"/>
      <c r="CN232" s="669"/>
      <c r="CO232" s="669"/>
      <c r="CP232" s="669"/>
      <c r="CQ232" s="669"/>
      <c r="CR232" s="669"/>
      <c r="CS232" s="669"/>
      <c r="CT232" s="669"/>
      <c r="CU232" s="669"/>
      <c r="CV232" s="669"/>
      <c r="CW232" s="669"/>
      <c r="CX232" s="669"/>
      <c r="CY232" s="669"/>
      <c r="CZ232" s="669"/>
      <c r="DA232" s="669"/>
      <c r="DB232" s="669"/>
      <c r="DC232" s="669"/>
      <c r="DD232" s="669"/>
      <c r="DE232" s="669"/>
      <c r="DF232" s="669"/>
      <c r="DG232" s="669"/>
      <c r="DH232" s="669"/>
      <c r="DI232" s="669"/>
      <c r="DJ232" s="669"/>
      <c r="DK232" s="669"/>
      <c r="DL232" s="669"/>
      <c r="DM232" s="669"/>
      <c r="DN232" s="669"/>
      <c r="DO232" s="669"/>
      <c r="DP232" s="669"/>
      <c r="DQ232" s="669"/>
      <c r="DR232" s="669"/>
      <c r="DS232" s="669"/>
      <c r="DT232" s="669"/>
      <c r="DU232" s="669"/>
      <c r="DV232" s="669"/>
      <c r="DW232" s="669"/>
      <c r="DX232" s="669"/>
      <c r="DY232" s="669"/>
      <c r="DZ232" s="669"/>
      <c r="EA232" s="669"/>
      <c r="EB232" s="669"/>
      <c r="EC232" s="669"/>
      <c r="ED232" s="669"/>
      <c r="EE232" s="669"/>
      <c r="EF232" s="669"/>
      <c r="EG232" s="669"/>
      <c r="EH232" s="669"/>
      <c r="EI232" s="669"/>
      <c r="EJ232" s="669"/>
      <c r="EK232" s="669"/>
      <c r="EL232" s="669"/>
      <c r="EM232" s="669"/>
      <c r="EN232" s="669"/>
      <c r="EO232" s="669"/>
      <c r="EP232" s="669"/>
      <c r="EQ232" s="669"/>
      <c r="ER232" s="669"/>
      <c r="ES232" s="669"/>
      <c r="ET232" s="669"/>
      <c r="EU232" s="669"/>
      <c r="EV232" s="669"/>
      <c r="EW232" s="669"/>
      <c r="EX232" s="669"/>
      <c r="EY232" s="669"/>
      <c r="EZ232" s="669"/>
      <c r="FA232" s="669"/>
      <c r="FB232" s="669"/>
      <c r="FC232" s="669"/>
      <c r="FD232" s="669"/>
      <c r="FE232" s="669"/>
      <c r="FF232" s="669"/>
      <c r="FG232" s="669"/>
      <c r="FH232" s="669"/>
      <c r="FI232" s="669"/>
      <c r="FJ232" s="669"/>
      <c r="FK232" s="669"/>
      <c r="FL232" s="669"/>
      <c r="FM232" s="669"/>
      <c r="FN232" s="669"/>
      <c r="FO232" s="669"/>
      <c r="FP232" s="669"/>
      <c r="FQ232" s="669"/>
      <c r="FR232" s="669"/>
      <c r="FS232" s="669"/>
      <c r="FT232" s="669"/>
      <c r="FU232" s="669"/>
      <c r="FV232" s="669"/>
      <c r="FW232" s="669"/>
      <c r="FX232" s="669"/>
      <c r="FY232" s="669"/>
      <c r="FZ232" s="669"/>
      <c r="GA232" s="669"/>
      <c r="GB232" s="669"/>
      <c r="GC232" s="669"/>
      <c r="GD232" s="669"/>
      <c r="GE232" s="669"/>
      <c r="GF232" s="669"/>
      <c r="GG232" s="669"/>
      <c r="GH232" s="669"/>
      <c r="GI232" s="669"/>
      <c r="GJ232" s="669"/>
      <c r="GK232" s="669"/>
      <c r="GL232" s="669"/>
      <c r="GM232" s="669"/>
      <c r="GN232" s="669"/>
      <c r="GO232" s="669"/>
      <c r="GP232" s="669"/>
      <c r="GQ232" s="669"/>
      <c r="GR232" s="669"/>
      <c r="GS232" s="669"/>
      <c r="GT232" s="669"/>
      <c r="GU232" s="669"/>
      <c r="GV232" s="669"/>
      <c r="GW232" s="669"/>
      <c r="GX232" s="669"/>
      <c r="GY232" s="669"/>
      <c r="GZ232" s="669"/>
      <c r="HA232" s="669"/>
      <c r="HB232" s="669"/>
      <c r="HC232" s="669"/>
      <c r="HD232" s="669"/>
      <c r="HE232" s="669"/>
      <c r="HF232" s="669"/>
      <c r="HG232" s="669"/>
      <c r="HH232" s="669"/>
      <c r="HI232" s="669"/>
      <c r="HJ232" s="669"/>
      <c r="HK232" s="669"/>
      <c r="HL232" s="669"/>
      <c r="HM232" s="669"/>
      <c r="HN232" s="669"/>
      <c r="HO232" s="669"/>
      <c r="HP232" s="669"/>
      <c r="HQ232" s="669"/>
      <c r="HR232" s="669"/>
      <c r="HS232" s="669"/>
      <c r="HT232" s="669"/>
      <c r="HU232" s="669"/>
      <c r="HV232" s="669"/>
      <c r="HW232" s="669"/>
      <c r="HX232" s="669"/>
      <c r="HY232" s="669"/>
      <c r="HZ232" s="669"/>
      <c r="IA232" s="669"/>
      <c r="IB232" s="669"/>
      <c r="IC232" s="669"/>
      <c r="ID232" s="669"/>
      <c r="IE232" s="669"/>
      <c r="IF232" s="669"/>
      <c r="IG232" s="669"/>
      <c r="IH232" s="669"/>
      <c r="II232" s="669"/>
      <c r="IJ232" s="669"/>
      <c r="IK232" s="669"/>
      <c r="IL232" s="669"/>
      <c r="IM232" s="669"/>
    </row>
    <row r="233" spans="1:247">
      <c r="A233" s="648"/>
      <c r="B233" s="648"/>
      <c r="C233" s="648"/>
      <c r="D233" s="663"/>
      <c r="E233" s="549"/>
      <c r="F233" s="664"/>
      <c r="G233" s="665"/>
      <c r="H233" s="666"/>
      <c r="I233" s="549"/>
      <c r="J233" s="549"/>
      <c r="K233" s="579"/>
      <c r="L233" s="579"/>
      <c r="M233" s="95"/>
      <c r="N233" s="579"/>
      <c r="O233" s="777"/>
      <c r="P233" s="579"/>
      <c r="Q233" s="579"/>
      <c r="R233" s="579"/>
      <c r="S233" s="579"/>
      <c r="T233" s="579"/>
      <c r="U233" s="669"/>
      <c r="V233" s="669"/>
      <c r="W233" s="669"/>
      <c r="X233" s="669"/>
      <c r="Y233" s="669"/>
      <c r="Z233" s="669"/>
      <c r="AA233" s="669"/>
      <c r="AB233" s="669"/>
      <c r="AC233" s="669"/>
      <c r="AD233" s="669"/>
      <c r="AE233" s="669"/>
      <c r="AF233" s="669"/>
      <c r="AG233" s="669"/>
      <c r="AH233" s="669"/>
      <c r="AI233" s="669"/>
      <c r="AJ233" s="669"/>
      <c r="AK233" s="669"/>
      <c r="AL233" s="669"/>
      <c r="AM233" s="669"/>
      <c r="AN233" s="669"/>
      <c r="AO233" s="669"/>
      <c r="AP233" s="669"/>
      <c r="AQ233" s="669"/>
      <c r="AR233" s="669"/>
      <c r="AS233" s="669"/>
      <c r="AT233" s="669"/>
      <c r="AU233" s="669"/>
      <c r="AV233" s="669"/>
      <c r="AW233" s="669"/>
      <c r="AX233" s="669"/>
      <c r="AY233" s="669"/>
      <c r="AZ233" s="669"/>
      <c r="BA233" s="669"/>
      <c r="BB233" s="669"/>
      <c r="BC233" s="669"/>
      <c r="BD233" s="669"/>
      <c r="BE233" s="669"/>
      <c r="BF233" s="669"/>
      <c r="BG233" s="669"/>
      <c r="BH233" s="669"/>
      <c r="BI233" s="669"/>
      <c r="BJ233" s="669"/>
      <c r="BK233" s="669"/>
      <c r="BL233" s="669"/>
      <c r="BM233" s="669"/>
      <c r="BN233" s="669"/>
      <c r="BO233" s="669"/>
      <c r="BP233" s="669"/>
      <c r="BQ233" s="669"/>
      <c r="BR233" s="669"/>
      <c r="BS233" s="669"/>
      <c r="BT233" s="669"/>
      <c r="BU233" s="669"/>
      <c r="BV233" s="669"/>
      <c r="BW233" s="669"/>
      <c r="BX233" s="669"/>
      <c r="BY233" s="669"/>
      <c r="BZ233" s="669"/>
      <c r="CA233" s="669"/>
      <c r="CB233" s="669"/>
      <c r="CC233" s="669"/>
      <c r="CD233" s="669"/>
      <c r="CE233" s="669"/>
      <c r="CF233" s="669"/>
      <c r="CG233" s="669"/>
      <c r="CH233" s="669"/>
      <c r="CI233" s="669"/>
      <c r="CJ233" s="669"/>
      <c r="CK233" s="669"/>
      <c r="CL233" s="669"/>
      <c r="CM233" s="669"/>
      <c r="CN233" s="669"/>
      <c r="CO233" s="669"/>
      <c r="CP233" s="669"/>
      <c r="CQ233" s="669"/>
      <c r="CR233" s="669"/>
      <c r="CS233" s="669"/>
      <c r="CT233" s="669"/>
      <c r="CU233" s="669"/>
      <c r="CV233" s="669"/>
      <c r="CW233" s="669"/>
      <c r="CX233" s="669"/>
      <c r="CY233" s="669"/>
      <c r="CZ233" s="669"/>
      <c r="DA233" s="669"/>
      <c r="DB233" s="669"/>
      <c r="DC233" s="669"/>
      <c r="DD233" s="669"/>
      <c r="DE233" s="669"/>
      <c r="DF233" s="669"/>
      <c r="DG233" s="669"/>
      <c r="DH233" s="669"/>
      <c r="DI233" s="669"/>
      <c r="DJ233" s="669"/>
      <c r="DK233" s="669"/>
      <c r="DL233" s="669"/>
      <c r="DM233" s="669"/>
      <c r="DN233" s="669"/>
      <c r="DO233" s="669"/>
      <c r="DP233" s="669"/>
      <c r="DQ233" s="669"/>
      <c r="DR233" s="669"/>
      <c r="DS233" s="669"/>
      <c r="DT233" s="669"/>
      <c r="DU233" s="669"/>
      <c r="DV233" s="669"/>
      <c r="DW233" s="669"/>
      <c r="DX233" s="669"/>
      <c r="DY233" s="669"/>
      <c r="DZ233" s="669"/>
      <c r="EA233" s="669"/>
      <c r="EB233" s="669"/>
      <c r="EC233" s="669"/>
      <c r="ED233" s="669"/>
      <c r="EE233" s="669"/>
      <c r="EF233" s="669"/>
      <c r="EG233" s="669"/>
      <c r="EH233" s="669"/>
      <c r="EI233" s="669"/>
      <c r="EJ233" s="669"/>
      <c r="EK233" s="669"/>
      <c r="EL233" s="669"/>
      <c r="EM233" s="669"/>
      <c r="EN233" s="669"/>
      <c r="EO233" s="669"/>
      <c r="EP233" s="669"/>
      <c r="EQ233" s="669"/>
      <c r="ER233" s="669"/>
      <c r="ES233" s="669"/>
      <c r="ET233" s="669"/>
      <c r="EU233" s="669"/>
      <c r="EV233" s="669"/>
      <c r="EW233" s="669"/>
      <c r="EX233" s="669"/>
      <c r="EY233" s="669"/>
      <c r="EZ233" s="669"/>
      <c r="FA233" s="669"/>
      <c r="FB233" s="669"/>
      <c r="FC233" s="669"/>
      <c r="FD233" s="669"/>
      <c r="FE233" s="669"/>
      <c r="FF233" s="669"/>
      <c r="FG233" s="669"/>
      <c r="FH233" s="669"/>
      <c r="FI233" s="669"/>
      <c r="FJ233" s="669"/>
      <c r="FK233" s="669"/>
      <c r="FL233" s="669"/>
      <c r="FM233" s="669"/>
      <c r="FN233" s="669"/>
      <c r="FO233" s="669"/>
      <c r="FP233" s="669"/>
      <c r="FQ233" s="669"/>
      <c r="FR233" s="669"/>
      <c r="FS233" s="669"/>
      <c r="FT233" s="669"/>
      <c r="FU233" s="669"/>
      <c r="FV233" s="669"/>
      <c r="FW233" s="669"/>
      <c r="FX233" s="669"/>
      <c r="FY233" s="669"/>
      <c r="FZ233" s="669"/>
      <c r="GA233" s="669"/>
      <c r="GB233" s="669"/>
      <c r="GC233" s="669"/>
      <c r="GD233" s="669"/>
      <c r="GE233" s="669"/>
      <c r="GF233" s="669"/>
      <c r="GG233" s="669"/>
      <c r="GH233" s="669"/>
      <c r="GI233" s="669"/>
      <c r="GJ233" s="669"/>
      <c r="GK233" s="669"/>
      <c r="GL233" s="669"/>
      <c r="GM233" s="669"/>
      <c r="GN233" s="669"/>
      <c r="GO233" s="669"/>
      <c r="GP233" s="669"/>
      <c r="GQ233" s="669"/>
      <c r="GR233" s="669"/>
      <c r="GS233" s="669"/>
      <c r="GT233" s="669"/>
      <c r="GU233" s="669"/>
      <c r="GV233" s="669"/>
      <c r="GW233" s="669"/>
      <c r="GX233" s="669"/>
      <c r="GY233" s="669"/>
      <c r="GZ233" s="669"/>
      <c r="HA233" s="669"/>
      <c r="HB233" s="669"/>
      <c r="HC233" s="669"/>
      <c r="HD233" s="669"/>
      <c r="HE233" s="669"/>
      <c r="HF233" s="669"/>
      <c r="HG233" s="669"/>
      <c r="HH233" s="669"/>
      <c r="HI233" s="669"/>
      <c r="HJ233" s="669"/>
      <c r="HK233" s="669"/>
      <c r="HL233" s="669"/>
      <c r="HM233" s="669"/>
      <c r="HN233" s="669"/>
      <c r="HO233" s="669"/>
      <c r="HP233" s="669"/>
      <c r="HQ233" s="669"/>
      <c r="HR233" s="669"/>
      <c r="HS233" s="669"/>
      <c r="HT233" s="669"/>
      <c r="HU233" s="669"/>
      <c r="HV233" s="669"/>
      <c r="HW233" s="669"/>
      <c r="HX233" s="669"/>
      <c r="HY233" s="669"/>
      <c r="HZ233" s="669"/>
      <c r="IA233" s="669"/>
      <c r="IB233" s="669"/>
      <c r="IC233" s="669"/>
      <c r="ID233" s="669"/>
      <c r="IE233" s="669"/>
      <c r="IF233" s="669"/>
      <c r="IG233" s="669"/>
      <c r="IH233" s="669"/>
      <c r="II233" s="669"/>
      <c r="IJ233" s="669"/>
      <c r="IK233" s="669"/>
      <c r="IL233" s="669"/>
      <c r="IM233" s="669"/>
    </row>
    <row r="234" spans="1:247">
      <c r="A234" s="648"/>
      <c r="B234" s="648"/>
      <c r="C234" s="648"/>
      <c r="D234" s="944"/>
      <c r="E234" s="938"/>
      <c r="F234" s="940"/>
      <c r="G234" s="939"/>
      <c r="H234" s="666"/>
      <c r="I234" s="936"/>
      <c r="J234" s="936"/>
      <c r="K234" s="945"/>
      <c r="L234" s="936"/>
      <c r="M234" s="942"/>
      <c r="N234" s="936"/>
      <c r="O234" s="948"/>
      <c r="P234" s="936"/>
      <c r="Q234" s="936"/>
      <c r="R234" s="936"/>
      <c r="S234" s="936"/>
      <c r="T234" s="936"/>
      <c r="U234" s="669"/>
      <c r="V234" s="669"/>
      <c r="W234" s="669"/>
      <c r="X234" s="669"/>
      <c r="Y234" s="669"/>
      <c r="Z234" s="669"/>
      <c r="AA234" s="669"/>
      <c r="AB234" s="669"/>
      <c r="AC234" s="669"/>
      <c r="AD234" s="669"/>
      <c r="AE234" s="669"/>
      <c r="AF234" s="669"/>
      <c r="AG234" s="669"/>
      <c r="AH234" s="669"/>
      <c r="AI234" s="669"/>
      <c r="AJ234" s="669"/>
      <c r="AK234" s="669"/>
      <c r="AL234" s="669"/>
      <c r="AM234" s="669"/>
      <c r="AN234" s="669"/>
      <c r="AO234" s="669"/>
      <c r="AP234" s="669"/>
      <c r="AQ234" s="669"/>
      <c r="AR234" s="669"/>
      <c r="AS234" s="669"/>
      <c r="AT234" s="669"/>
      <c r="AU234" s="669"/>
      <c r="AV234" s="669"/>
      <c r="AW234" s="669"/>
      <c r="AX234" s="669"/>
      <c r="AY234" s="669"/>
      <c r="AZ234" s="669"/>
      <c r="BA234" s="669"/>
      <c r="BB234" s="669"/>
      <c r="BC234" s="669"/>
      <c r="BD234" s="669"/>
      <c r="BE234" s="669"/>
      <c r="BF234" s="669"/>
      <c r="BG234" s="669"/>
      <c r="BH234" s="669"/>
      <c r="BI234" s="669"/>
      <c r="BJ234" s="669"/>
      <c r="BK234" s="669"/>
      <c r="BL234" s="669"/>
      <c r="BM234" s="669"/>
      <c r="BN234" s="669"/>
      <c r="BO234" s="669"/>
      <c r="BP234" s="669"/>
      <c r="BQ234" s="669"/>
      <c r="BR234" s="669"/>
      <c r="BS234" s="669"/>
      <c r="BT234" s="669"/>
      <c r="BU234" s="669"/>
      <c r="BV234" s="669"/>
      <c r="BW234" s="669"/>
      <c r="BX234" s="669"/>
      <c r="BY234" s="669"/>
      <c r="BZ234" s="669"/>
      <c r="CA234" s="669"/>
      <c r="CB234" s="669"/>
      <c r="CC234" s="669"/>
      <c r="CD234" s="669"/>
      <c r="CE234" s="669"/>
      <c r="CF234" s="669"/>
      <c r="CG234" s="669"/>
      <c r="CH234" s="669"/>
      <c r="CI234" s="669"/>
      <c r="CJ234" s="669"/>
      <c r="CK234" s="669"/>
      <c r="CL234" s="669"/>
      <c r="CM234" s="669"/>
      <c r="CN234" s="669"/>
      <c r="CO234" s="669"/>
      <c r="CP234" s="669"/>
      <c r="CQ234" s="669"/>
      <c r="CR234" s="669"/>
      <c r="CS234" s="669"/>
      <c r="CT234" s="669"/>
      <c r="CU234" s="669"/>
      <c r="CV234" s="669"/>
      <c r="CW234" s="669"/>
      <c r="CX234" s="669"/>
      <c r="CY234" s="669"/>
      <c r="CZ234" s="669"/>
      <c r="DA234" s="669"/>
      <c r="DB234" s="669"/>
      <c r="DC234" s="669"/>
      <c r="DD234" s="669"/>
      <c r="DE234" s="669"/>
      <c r="DF234" s="669"/>
      <c r="DG234" s="669"/>
      <c r="DH234" s="669"/>
      <c r="DI234" s="669"/>
      <c r="DJ234" s="669"/>
      <c r="DK234" s="669"/>
      <c r="DL234" s="669"/>
      <c r="DM234" s="669"/>
      <c r="DN234" s="669"/>
      <c r="DO234" s="669"/>
      <c r="DP234" s="669"/>
      <c r="DQ234" s="669"/>
      <c r="DR234" s="669"/>
      <c r="DS234" s="669"/>
      <c r="DT234" s="669"/>
      <c r="DU234" s="669"/>
      <c r="DV234" s="669"/>
      <c r="DW234" s="669"/>
      <c r="DX234" s="669"/>
      <c r="DY234" s="669"/>
      <c r="DZ234" s="669"/>
      <c r="EA234" s="669"/>
      <c r="EB234" s="669"/>
      <c r="EC234" s="669"/>
      <c r="ED234" s="669"/>
      <c r="EE234" s="669"/>
      <c r="EF234" s="669"/>
      <c r="EG234" s="669"/>
      <c r="EH234" s="669"/>
      <c r="EI234" s="669"/>
      <c r="EJ234" s="669"/>
      <c r="EK234" s="669"/>
      <c r="EL234" s="669"/>
      <c r="EM234" s="669"/>
      <c r="EN234" s="669"/>
      <c r="EO234" s="669"/>
      <c r="EP234" s="669"/>
      <c r="EQ234" s="669"/>
      <c r="ER234" s="669"/>
      <c r="ES234" s="669"/>
      <c r="ET234" s="669"/>
      <c r="EU234" s="669"/>
      <c r="EV234" s="669"/>
      <c r="EW234" s="669"/>
      <c r="EX234" s="669"/>
      <c r="EY234" s="669"/>
      <c r="EZ234" s="669"/>
      <c r="FA234" s="669"/>
      <c r="FB234" s="669"/>
      <c r="FC234" s="669"/>
      <c r="FD234" s="669"/>
      <c r="FE234" s="669"/>
      <c r="FF234" s="669"/>
      <c r="FG234" s="669"/>
      <c r="FH234" s="669"/>
      <c r="FI234" s="669"/>
      <c r="FJ234" s="669"/>
      <c r="FK234" s="669"/>
      <c r="FL234" s="669"/>
      <c r="FM234" s="669"/>
      <c r="FN234" s="669"/>
      <c r="FO234" s="669"/>
      <c r="FP234" s="669"/>
      <c r="FQ234" s="669"/>
      <c r="FR234" s="669"/>
      <c r="FS234" s="669"/>
      <c r="FT234" s="669"/>
      <c r="FU234" s="669"/>
      <c r="FV234" s="669"/>
      <c r="FW234" s="669"/>
      <c r="FX234" s="669"/>
      <c r="FY234" s="669"/>
      <c r="FZ234" s="669"/>
      <c r="GA234" s="669"/>
      <c r="GB234" s="669"/>
      <c r="GC234" s="669"/>
      <c r="GD234" s="669"/>
      <c r="GE234" s="669"/>
      <c r="GF234" s="669"/>
      <c r="GG234" s="669"/>
      <c r="GH234" s="669"/>
      <c r="GI234" s="669"/>
      <c r="GJ234" s="669"/>
      <c r="GK234" s="669"/>
      <c r="GL234" s="669"/>
      <c r="GM234" s="669"/>
      <c r="GN234" s="669"/>
      <c r="GO234" s="669"/>
      <c r="GP234" s="669"/>
      <c r="GQ234" s="669"/>
      <c r="GR234" s="669"/>
      <c r="GS234" s="669"/>
      <c r="GT234" s="669"/>
      <c r="GU234" s="669"/>
      <c r="GV234" s="669"/>
      <c r="GW234" s="669"/>
      <c r="GX234" s="669"/>
      <c r="GY234" s="669"/>
      <c r="GZ234" s="669"/>
      <c r="HA234" s="669"/>
      <c r="HB234" s="669"/>
      <c r="HC234" s="669"/>
      <c r="HD234" s="669"/>
      <c r="HE234" s="669"/>
      <c r="HF234" s="669"/>
      <c r="HG234" s="669"/>
      <c r="HH234" s="669"/>
      <c r="HI234" s="669"/>
      <c r="HJ234" s="669"/>
      <c r="HK234" s="669"/>
      <c r="HL234" s="669"/>
      <c r="HM234" s="669"/>
      <c r="HN234" s="669"/>
      <c r="HO234" s="669"/>
      <c r="HP234" s="669"/>
      <c r="HQ234" s="669"/>
      <c r="HR234" s="669"/>
      <c r="HS234" s="669"/>
      <c r="HT234" s="669"/>
      <c r="HU234" s="669"/>
      <c r="HV234" s="669"/>
      <c r="HW234" s="669"/>
      <c r="HX234" s="669"/>
      <c r="HY234" s="669"/>
      <c r="HZ234" s="669"/>
      <c r="IA234" s="669"/>
      <c r="IB234" s="669"/>
      <c r="IC234" s="669"/>
      <c r="ID234" s="669"/>
      <c r="IE234" s="669"/>
      <c r="IF234" s="669"/>
      <c r="IG234" s="669"/>
      <c r="IH234" s="669"/>
      <c r="II234" s="669"/>
      <c r="IJ234" s="669"/>
      <c r="IK234" s="669"/>
      <c r="IL234" s="669"/>
      <c r="IM234" s="669"/>
    </row>
    <row r="235" spans="1:247">
      <c r="A235" s="648"/>
      <c r="B235" s="648"/>
      <c r="C235" s="648"/>
      <c r="D235" s="944"/>
      <c r="E235" s="938"/>
      <c r="F235" s="940"/>
      <c r="G235" s="939"/>
      <c r="H235" s="666"/>
      <c r="I235" s="936"/>
      <c r="J235" s="936"/>
      <c r="K235" s="936"/>
      <c r="L235" s="936"/>
      <c r="M235" s="943"/>
      <c r="N235" s="936"/>
      <c r="O235" s="948"/>
      <c r="P235" s="936"/>
      <c r="Q235" s="936"/>
      <c r="R235" s="936"/>
      <c r="S235" s="936"/>
      <c r="T235" s="936"/>
      <c r="U235" s="669"/>
      <c r="V235" s="669"/>
      <c r="W235" s="669"/>
      <c r="X235" s="669"/>
      <c r="Y235" s="669"/>
      <c r="Z235" s="669"/>
      <c r="AA235" s="669"/>
      <c r="AB235" s="669"/>
      <c r="AC235" s="669"/>
      <c r="AD235" s="669"/>
      <c r="AE235" s="669"/>
      <c r="AF235" s="669"/>
      <c r="AG235" s="669"/>
      <c r="AH235" s="669"/>
      <c r="AI235" s="669"/>
      <c r="AJ235" s="669"/>
      <c r="AK235" s="669"/>
      <c r="AL235" s="669"/>
      <c r="AM235" s="669"/>
      <c r="AN235" s="669"/>
      <c r="AO235" s="669"/>
      <c r="AP235" s="669"/>
      <c r="AQ235" s="669"/>
      <c r="AR235" s="669"/>
      <c r="AS235" s="669"/>
      <c r="AT235" s="669"/>
      <c r="AU235" s="669"/>
      <c r="AV235" s="669"/>
      <c r="AW235" s="669"/>
      <c r="AX235" s="669"/>
      <c r="AY235" s="669"/>
      <c r="AZ235" s="669"/>
      <c r="BA235" s="669"/>
      <c r="BB235" s="669"/>
      <c r="BC235" s="669"/>
      <c r="BD235" s="669"/>
      <c r="BE235" s="669"/>
      <c r="BF235" s="669"/>
      <c r="BG235" s="669"/>
      <c r="BH235" s="669"/>
      <c r="BI235" s="669"/>
      <c r="BJ235" s="669"/>
      <c r="BK235" s="669"/>
      <c r="BL235" s="669"/>
      <c r="BM235" s="669"/>
      <c r="BN235" s="669"/>
      <c r="BO235" s="669"/>
      <c r="BP235" s="669"/>
      <c r="BQ235" s="669"/>
      <c r="BR235" s="669"/>
      <c r="BS235" s="669"/>
      <c r="BT235" s="669"/>
      <c r="BU235" s="669"/>
      <c r="BV235" s="669"/>
      <c r="BW235" s="669"/>
      <c r="BX235" s="669"/>
      <c r="BY235" s="669"/>
      <c r="BZ235" s="669"/>
      <c r="CA235" s="669"/>
      <c r="CB235" s="669"/>
      <c r="CC235" s="669"/>
      <c r="CD235" s="669"/>
      <c r="CE235" s="669"/>
      <c r="CF235" s="669"/>
      <c r="CG235" s="669"/>
      <c r="CH235" s="669"/>
      <c r="CI235" s="669"/>
      <c r="CJ235" s="669"/>
      <c r="CK235" s="669"/>
      <c r="CL235" s="669"/>
      <c r="CM235" s="669"/>
      <c r="CN235" s="669"/>
      <c r="CO235" s="669"/>
      <c r="CP235" s="669"/>
      <c r="CQ235" s="669"/>
      <c r="CR235" s="669"/>
      <c r="CS235" s="669"/>
      <c r="CT235" s="669"/>
      <c r="CU235" s="669"/>
      <c r="CV235" s="669"/>
      <c r="CW235" s="669"/>
      <c r="CX235" s="669"/>
      <c r="CY235" s="669"/>
      <c r="CZ235" s="669"/>
      <c r="DA235" s="669"/>
      <c r="DB235" s="669"/>
      <c r="DC235" s="669"/>
      <c r="DD235" s="669"/>
      <c r="DE235" s="669"/>
      <c r="DF235" s="669"/>
      <c r="DG235" s="669"/>
      <c r="DH235" s="669"/>
      <c r="DI235" s="669"/>
      <c r="DJ235" s="669"/>
      <c r="DK235" s="669"/>
      <c r="DL235" s="669"/>
      <c r="DM235" s="669"/>
      <c r="DN235" s="669"/>
      <c r="DO235" s="669"/>
      <c r="DP235" s="669"/>
      <c r="DQ235" s="669"/>
      <c r="DR235" s="669"/>
      <c r="DS235" s="669"/>
      <c r="DT235" s="669"/>
      <c r="DU235" s="669"/>
      <c r="DV235" s="669"/>
      <c r="DW235" s="669"/>
      <c r="DX235" s="669"/>
      <c r="DY235" s="669"/>
      <c r="DZ235" s="669"/>
      <c r="EA235" s="669"/>
      <c r="EB235" s="669"/>
      <c r="EC235" s="669"/>
      <c r="ED235" s="669"/>
      <c r="EE235" s="669"/>
      <c r="EF235" s="669"/>
      <c r="EG235" s="669"/>
      <c r="EH235" s="669"/>
      <c r="EI235" s="669"/>
      <c r="EJ235" s="669"/>
      <c r="EK235" s="669"/>
      <c r="EL235" s="669"/>
      <c r="EM235" s="669"/>
      <c r="EN235" s="669"/>
      <c r="EO235" s="669"/>
      <c r="EP235" s="669"/>
      <c r="EQ235" s="669"/>
      <c r="ER235" s="669"/>
      <c r="ES235" s="669"/>
      <c r="ET235" s="669"/>
      <c r="EU235" s="669"/>
      <c r="EV235" s="669"/>
      <c r="EW235" s="669"/>
      <c r="EX235" s="669"/>
      <c r="EY235" s="669"/>
      <c r="EZ235" s="669"/>
      <c r="FA235" s="669"/>
      <c r="FB235" s="669"/>
      <c r="FC235" s="669"/>
      <c r="FD235" s="669"/>
      <c r="FE235" s="669"/>
      <c r="FF235" s="669"/>
      <c r="FG235" s="669"/>
      <c r="FH235" s="669"/>
      <c r="FI235" s="669"/>
      <c r="FJ235" s="669"/>
      <c r="FK235" s="669"/>
      <c r="FL235" s="669"/>
      <c r="FM235" s="669"/>
      <c r="FN235" s="669"/>
      <c r="FO235" s="669"/>
      <c r="FP235" s="669"/>
      <c r="FQ235" s="669"/>
      <c r="FR235" s="669"/>
      <c r="FS235" s="669"/>
      <c r="FT235" s="669"/>
      <c r="FU235" s="669"/>
      <c r="FV235" s="669"/>
      <c r="FW235" s="669"/>
      <c r="FX235" s="669"/>
      <c r="FY235" s="669"/>
      <c r="FZ235" s="669"/>
      <c r="GA235" s="669"/>
      <c r="GB235" s="669"/>
      <c r="GC235" s="669"/>
      <c r="GD235" s="669"/>
      <c r="GE235" s="669"/>
      <c r="GF235" s="669"/>
      <c r="GG235" s="669"/>
      <c r="GH235" s="669"/>
      <c r="GI235" s="669"/>
      <c r="GJ235" s="669"/>
      <c r="GK235" s="669"/>
      <c r="GL235" s="669"/>
      <c r="GM235" s="669"/>
      <c r="GN235" s="669"/>
      <c r="GO235" s="669"/>
      <c r="GP235" s="669"/>
      <c r="GQ235" s="669"/>
      <c r="GR235" s="669"/>
      <c r="GS235" s="669"/>
      <c r="GT235" s="669"/>
      <c r="GU235" s="669"/>
      <c r="GV235" s="669"/>
      <c r="GW235" s="669"/>
      <c r="GX235" s="669"/>
      <c r="GY235" s="669"/>
      <c r="GZ235" s="669"/>
      <c r="HA235" s="669"/>
      <c r="HB235" s="669"/>
      <c r="HC235" s="669"/>
      <c r="HD235" s="669"/>
      <c r="HE235" s="669"/>
      <c r="HF235" s="669"/>
      <c r="HG235" s="669"/>
      <c r="HH235" s="669"/>
      <c r="HI235" s="669"/>
      <c r="HJ235" s="669"/>
      <c r="HK235" s="669"/>
      <c r="HL235" s="669"/>
      <c r="HM235" s="669"/>
      <c r="HN235" s="669"/>
      <c r="HO235" s="669"/>
      <c r="HP235" s="669"/>
      <c r="HQ235" s="669"/>
      <c r="HR235" s="669"/>
      <c r="HS235" s="669"/>
      <c r="HT235" s="669"/>
      <c r="HU235" s="669"/>
      <c r="HV235" s="669"/>
      <c r="HW235" s="669"/>
      <c r="HX235" s="669"/>
      <c r="HY235" s="669"/>
      <c r="HZ235" s="669"/>
      <c r="IA235" s="669"/>
      <c r="IB235" s="669"/>
      <c r="IC235" s="669"/>
      <c r="ID235" s="669"/>
      <c r="IE235" s="669"/>
      <c r="IF235" s="669"/>
      <c r="IG235" s="669"/>
      <c r="IH235" s="669"/>
      <c r="II235" s="669"/>
      <c r="IJ235" s="669"/>
      <c r="IK235" s="669"/>
      <c r="IL235" s="669"/>
      <c r="IM235" s="669"/>
    </row>
    <row r="236" spans="1:247">
      <c r="A236" s="648"/>
      <c r="B236" s="648"/>
      <c r="C236" s="648"/>
      <c r="D236" s="663"/>
      <c r="E236" s="549"/>
      <c r="F236" s="664"/>
      <c r="G236" s="665"/>
      <c r="H236" s="666"/>
      <c r="I236" s="549"/>
      <c r="J236" s="549"/>
      <c r="K236" s="579"/>
      <c r="L236" s="549"/>
      <c r="M236" s="95"/>
      <c r="N236" s="549"/>
      <c r="O236" s="778"/>
      <c r="P236" s="549"/>
      <c r="Q236" s="549"/>
      <c r="R236" s="549"/>
      <c r="S236" s="549"/>
      <c r="T236" s="549"/>
      <c r="U236" s="669"/>
      <c r="V236" s="669"/>
      <c r="W236" s="669"/>
      <c r="X236" s="669"/>
      <c r="Y236" s="669"/>
      <c r="Z236" s="669"/>
      <c r="AA236" s="669"/>
      <c r="AB236" s="669"/>
      <c r="AC236" s="669"/>
      <c r="AD236" s="669"/>
      <c r="AE236" s="669"/>
      <c r="AF236" s="669"/>
      <c r="AG236" s="669"/>
      <c r="AH236" s="669"/>
      <c r="AI236" s="669"/>
      <c r="AJ236" s="669"/>
      <c r="AK236" s="669"/>
      <c r="AL236" s="669"/>
      <c r="AM236" s="669"/>
      <c r="AN236" s="669"/>
      <c r="AO236" s="669"/>
      <c r="AP236" s="669"/>
      <c r="AQ236" s="669"/>
      <c r="AR236" s="669"/>
      <c r="AS236" s="669"/>
      <c r="AT236" s="669"/>
      <c r="AU236" s="669"/>
      <c r="AV236" s="669"/>
      <c r="AW236" s="669"/>
      <c r="AX236" s="669"/>
      <c r="AY236" s="669"/>
      <c r="AZ236" s="669"/>
      <c r="BA236" s="669"/>
      <c r="BB236" s="669"/>
      <c r="BC236" s="669"/>
      <c r="BD236" s="669"/>
      <c r="BE236" s="669"/>
      <c r="BF236" s="669"/>
      <c r="BG236" s="669"/>
      <c r="BH236" s="669"/>
      <c r="BI236" s="669"/>
      <c r="BJ236" s="669"/>
      <c r="BK236" s="669"/>
      <c r="BL236" s="669"/>
      <c r="BM236" s="669"/>
      <c r="BN236" s="669"/>
      <c r="BO236" s="669"/>
      <c r="BP236" s="669"/>
      <c r="BQ236" s="669"/>
      <c r="BR236" s="669"/>
      <c r="BS236" s="669"/>
      <c r="BT236" s="669"/>
      <c r="BU236" s="669"/>
      <c r="BV236" s="669"/>
      <c r="BW236" s="669"/>
      <c r="BX236" s="669"/>
      <c r="BY236" s="669"/>
      <c r="BZ236" s="669"/>
      <c r="CA236" s="669"/>
      <c r="CB236" s="669"/>
      <c r="CC236" s="669"/>
      <c r="CD236" s="669"/>
      <c r="CE236" s="669"/>
      <c r="CF236" s="669"/>
      <c r="CG236" s="669"/>
      <c r="CH236" s="669"/>
      <c r="CI236" s="669"/>
      <c r="CJ236" s="669"/>
      <c r="CK236" s="669"/>
      <c r="CL236" s="669"/>
      <c r="CM236" s="669"/>
      <c r="CN236" s="669"/>
      <c r="CO236" s="669"/>
      <c r="CP236" s="669"/>
      <c r="CQ236" s="669"/>
      <c r="CR236" s="669"/>
      <c r="CS236" s="669"/>
      <c r="CT236" s="669"/>
      <c r="CU236" s="669"/>
      <c r="CV236" s="669"/>
      <c r="CW236" s="669"/>
      <c r="CX236" s="669"/>
      <c r="CY236" s="669"/>
      <c r="CZ236" s="669"/>
      <c r="DA236" s="669"/>
      <c r="DB236" s="669"/>
      <c r="DC236" s="669"/>
      <c r="DD236" s="669"/>
      <c r="DE236" s="669"/>
      <c r="DF236" s="669"/>
      <c r="DG236" s="669"/>
      <c r="DH236" s="669"/>
      <c r="DI236" s="669"/>
      <c r="DJ236" s="669"/>
      <c r="DK236" s="669"/>
      <c r="DL236" s="669"/>
      <c r="DM236" s="669"/>
      <c r="DN236" s="669"/>
      <c r="DO236" s="669"/>
      <c r="DP236" s="669"/>
      <c r="DQ236" s="669"/>
      <c r="DR236" s="669"/>
      <c r="DS236" s="669"/>
      <c r="DT236" s="669"/>
      <c r="DU236" s="669"/>
      <c r="DV236" s="669"/>
      <c r="DW236" s="669"/>
      <c r="DX236" s="669"/>
      <c r="DY236" s="669"/>
      <c r="DZ236" s="669"/>
      <c r="EA236" s="669"/>
      <c r="EB236" s="669"/>
      <c r="EC236" s="669"/>
      <c r="ED236" s="669"/>
      <c r="EE236" s="669"/>
      <c r="EF236" s="669"/>
      <c r="EG236" s="669"/>
      <c r="EH236" s="669"/>
      <c r="EI236" s="669"/>
      <c r="EJ236" s="669"/>
      <c r="EK236" s="669"/>
      <c r="EL236" s="669"/>
      <c r="EM236" s="669"/>
      <c r="EN236" s="669"/>
      <c r="EO236" s="669"/>
      <c r="EP236" s="669"/>
      <c r="EQ236" s="669"/>
      <c r="ER236" s="669"/>
      <c r="ES236" s="669"/>
      <c r="ET236" s="669"/>
      <c r="EU236" s="669"/>
      <c r="EV236" s="669"/>
      <c r="EW236" s="669"/>
      <c r="EX236" s="669"/>
      <c r="EY236" s="669"/>
      <c r="EZ236" s="669"/>
      <c r="FA236" s="669"/>
      <c r="FB236" s="669"/>
      <c r="FC236" s="669"/>
      <c r="FD236" s="669"/>
      <c r="FE236" s="669"/>
      <c r="FF236" s="669"/>
      <c r="FG236" s="669"/>
      <c r="FH236" s="669"/>
      <c r="FI236" s="669"/>
      <c r="FJ236" s="669"/>
      <c r="FK236" s="669"/>
      <c r="FL236" s="669"/>
      <c r="FM236" s="669"/>
      <c r="FN236" s="669"/>
      <c r="FO236" s="669"/>
      <c r="FP236" s="669"/>
      <c r="FQ236" s="669"/>
      <c r="FR236" s="669"/>
      <c r="FS236" s="669"/>
      <c r="FT236" s="669"/>
      <c r="FU236" s="669"/>
      <c r="FV236" s="669"/>
      <c r="FW236" s="669"/>
      <c r="FX236" s="669"/>
      <c r="FY236" s="669"/>
      <c r="FZ236" s="669"/>
      <c r="GA236" s="669"/>
      <c r="GB236" s="669"/>
      <c r="GC236" s="669"/>
      <c r="GD236" s="669"/>
      <c r="GE236" s="669"/>
      <c r="GF236" s="669"/>
      <c r="GG236" s="669"/>
      <c r="GH236" s="669"/>
      <c r="GI236" s="669"/>
      <c r="GJ236" s="669"/>
      <c r="GK236" s="669"/>
      <c r="GL236" s="669"/>
      <c r="GM236" s="669"/>
      <c r="GN236" s="669"/>
      <c r="GO236" s="669"/>
      <c r="GP236" s="669"/>
      <c r="GQ236" s="669"/>
      <c r="GR236" s="669"/>
      <c r="GS236" s="669"/>
      <c r="GT236" s="669"/>
      <c r="GU236" s="669"/>
      <c r="GV236" s="669"/>
      <c r="GW236" s="669"/>
      <c r="GX236" s="669"/>
      <c r="GY236" s="669"/>
      <c r="GZ236" s="669"/>
      <c r="HA236" s="669"/>
      <c r="HB236" s="669"/>
      <c r="HC236" s="669"/>
      <c r="HD236" s="669"/>
      <c r="HE236" s="669"/>
      <c r="HF236" s="669"/>
      <c r="HG236" s="669"/>
      <c r="HH236" s="669"/>
      <c r="HI236" s="669"/>
      <c r="HJ236" s="669"/>
      <c r="HK236" s="669"/>
      <c r="HL236" s="669"/>
      <c r="HM236" s="669"/>
      <c r="HN236" s="669"/>
      <c r="HO236" s="669"/>
      <c r="HP236" s="669"/>
      <c r="HQ236" s="669"/>
      <c r="HR236" s="669"/>
      <c r="HS236" s="669"/>
      <c r="HT236" s="669"/>
      <c r="HU236" s="669"/>
      <c r="HV236" s="669"/>
      <c r="HW236" s="669"/>
      <c r="HX236" s="669"/>
      <c r="HY236" s="669"/>
      <c r="HZ236" s="669"/>
      <c r="IA236" s="669"/>
      <c r="IB236" s="669"/>
      <c r="IC236" s="669"/>
      <c r="ID236" s="669"/>
      <c r="IE236" s="669"/>
      <c r="IF236" s="669"/>
      <c r="IG236" s="669"/>
      <c r="IH236" s="669"/>
      <c r="II236" s="669"/>
      <c r="IJ236" s="669"/>
      <c r="IK236" s="669"/>
      <c r="IL236" s="669"/>
      <c r="IM236" s="669"/>
    </row>
    <row r="237" spans="1:247">
      <c r="A237" s="648"/>
      <c r="B237" s="648"/>
      <c r="C237" s="648"/>
      <c r="D237" s="944"/>
      <c r="E237" s="938"/>
      <c r="F237" s="940"/>
      <c r="G237" s="939"/>
      <c r="H237" s="666"/>
      <c r="I237" s="936"/>
      <c r="J237" s="936"/>
      <c r="K237" s="945"/>
      <c r="L237" s="945"/>
      <c r="M237" s="942"/>
      <c r="N237" s="945"/>
      <c r="O237" s="947"/>
      <c r="P237" s="945"/>
      <c r="Q237" s="945"/>
      <c r="R237" s="945"/>
      <c r="S237" s="945"/>
      <c r="T237" s="945"/>
      <c r="U237" s="669"/>
      <c r="V237" s="669"/>
      <c r="W237" s="669"/>
      <c r="X237" s="669"/>
      <c r="Y237" s="669"/>
      <c r="Z237" s="669"/>
      <c r="AA237" s="669"/>
      <c r="AB237" s="669"/>
      <c r="AC237" s="669"/>
      <c r="AD237" s="669"/>
      <c r="AE237" s="669"/>
      <c r="AF237" s="669"/>
      <c r="AG237" s="669"/>
      <c r="AH237" s="669"/>
      <c r="AI237" s="669"/>
      <c r="AJ237" s="669"/>
      <c r="AK237" s="669"/>
      <c r="AL237" s="669"/>
      <c r="AM237" s="669"/>
      <c r="AN237" s="669"/>
      <c r="AO237" s="669"/>
      <c r="AP237" s="669"/>
      <c r="AQ237" s="669"/>
      <c r="AR237" s="669"/>
      <c r="AS237" s="669"/>
      <c r="AT237" s="669"/>
      <c r="AU237" s="669"/>
      <c r="AV237" s="669"/>
      <c r="AW237" s="669"/>
      <c r="AX237" s="669"/>
      <c r="AY237" s="669"/>
      <c r="AZ237" s="669"/>
      <c r="BA237" s="669"/>
      <c r="BB237" s="669"/>
      <c r="BC237" s="669"/>
      <c r="BD237" s="669"/>
      <c r="BE237" s="669"/>
      <c r="BF237" s="669"/>
      <c r="BG237" s="669"/>
      <c r="BH237" s="669"/>
      <c r="BI237" s="669"/>
      <c r="BJ237" s="669"/>
      <c r="BK237" s="669"/>
      <c r="BL237" s="669"/>
      <c r="BM237" s="669"/>
      <c r="BN237" s="669"/>
      <c r="BO237" s="669"/>
      <c r="BP237" s="669"/>
      <c r="BQ237" s="669"/>
      <c r="BR237" s="669"/>
      <c r="BS237" s="669"/>
      <c r="BT237" s="669"/>
      <c r="BU237" s="669"/>
      <c r="BV237" s="669"/>
      <c r="BW237" s="669"/>
      <c r="BX237" s="669"/>
      <c r="BY237" s="669"/>
      <c r="BZ237" s="669"/>
      <c r="CA237" s="669"/>
      <c r="CB237" s="669"/>
      <c r="CC237" s="669"/>
      <c r="CD237" s="669"/>
      <c r="CE237" s="669"/>
      <c r="CF237" s="669"/>
      <c r="CG237" s="669"/>
      <c r="CH237" s="669"/>
      <c r="CI237" s="669"/>
      <c r="CJ237" s="669"/>
      <c r="CK237" s="669"/>
      <c r="CL237" s="669"/>
      <c r="CM237" s="669"/>
      <c r="CN237" s="669"/>
      <c r="CO237" s="669"/>
      <c r="CP237" s="669"/>
      <c r="CQ237" s="669"/>
      <c r="CR237" s="669"/>
      <c r="CS237" s="669"/>
      <c r="CT237" s="669"/>
      <c r="CU237" s="669"/>
      <c r="CV237" s="669"/>
      <c r="CW237" s="669"/>
      <c r="CX237" s="669"/>
      <c r="CY237" s="669"/>
      <c r="CZ237" s="669"/>
      <c r="DA237" s="669"/>
      <c r="DB237" s="669"/>
      <c r="DC237" s="669"/>
      <c r="DD237" s="669"/>
      <c r="DE237" s="669"/>
      <c r="DF237" s="669"/>
      <c r="DG237" s="669"/>
      <c r="DH237" s="669"/>
      <c r="DI237" s="669"/>
      <c r="DJ237" s="669"/>
      <c r="DK237" s="669"/>
      <c r="DL237" s="669"/>
      <c r="DM237" s="669"/>
      <c r="DN237" s="669"/>
      <c r="DO237" s="669"/>
      <c r="DP237" s="669"/>
      <c r="DQ237" s="669"/>
      <c r="DR237" s="669"/>
      <c r="DS237" s="669"/>
      <c r="DT237" s="669"/>
      <c r="DU237" s="669"/>
      <c r="DV237" s="669"/>
      <c r="DW237" s="669"/>
      <c r="DX237" s="669"/>
      <c r="DY237" s="669"/>
      <c r="DZ237" s="669"/>
      <c r="EA237" s="669"/>
      <c r="EB237" s="669"/>
      <c r="EC237" s="669"/>
      <c r="ED237" s="669"/>
      <c r="EE237" s="669"/>
      <c r="EF237" s="669"/>
      <c r="EG237" s="669"/>
      <c r="EH237" s="669"/>
      <c r="EI237" s="669"/>
      <c r="EJ237" s="669"/>
      <c r="EK237" s="669"/>
      <c r="EL237" s="669"/>
      <c r="EM237" s="669"/>
      <c r="EN237" s="669"/>
      <c r="EO237" s="669"/>
      <c r="EP237" s="669"/>
      <c r="EQ237" s="669"/>
      <c r="ER237" s="669"/>
      <c r="ES237" s="669"/>
      <c r="ET237" s="669"/>
      <c r="EU237" s="669"/>
      <c r="EV237" s="669"/>
      <c r="EW237" s="669"/>
      <c r="EX237" s="669"/>
      <c r="EY237" s="669"/>
      <c r="EZ237" s="669"/>
      <c r="FA237" s="669"/>
      <c r="FB237" s="669"/>
      <c r="FC237" s="669"/>
      <c r="FD237" s="669"/>
      <c r="FE237" s="669"/>
      <c r="FF237" s="669"/>
      <c r="FG237" s="669"/>
      <c r="FH237" s="669"/>
      <c r="FI237" s="669"/>
      <c r="FJ237" s="669"/>
      <c r="FK237" s="669"/>
      <c r="FL237" s="669"/>
      <c r="FM237" s="669"/>
      <c r="FN237" s="669"/>
      <c r="FO237" s="669"/>
      <c r="FP237" s="669"/>
      <c r="FQ237" s="669"/>
      <c r="FR237" s="669"/>
      <c r="FS237" s="669"/>
      <c r="FT237" s="669"/>
      <c r="FU237" s="669"/>
      <c r="FV237" s="669"/>
      <c r="FW237" s="669"/>
      <c r="FX237" s="669"/>
      <c r="FY237" s="669"/>
      <c r="FZ237" s="669"/>
      <c r="GA237" s="669"/>
      <c r="GB237" s="669"/>
      <c r="GC237" s="669"/>
      <c r="GD237" s="669"/>
      <c r="GE237" s="669"/>
      <c r="GF237" s="669"/>
      <c r="GG237" s="669"/>
      <c r="GH237" s="669"/>
      <c r="GI237" s="669"/>
      <c r="GJ237" s="669"/>
      <c r="GK237" s="669"/>
      <c r="GL237" s="669"/>
      <c r="GM237" s="669"/>
      <c r="GN237" s="669"/>
      <c r="GO237" s="669"/>
      <c r="GP237" s="669"/>
      <c r="GQ237" s="669"/>
      <c r="GR237" s="669"/>
      <c r="GS237" s="669"/>
      <c r="GT237" s="669"/>
      <c r="GU237" s="669"/>
      <c r="GV237" s="669"/>
      <c r="GW237" s="669"/>
      <c r="GX237" s="669"/>
      <c r="GY237" s="669"/>
      <c r="GZ237" s="669"/>
      <c r="HA237" s="669"/>
      <c r="HB237" s="669"/>
      <c r="HC237" s="669"/>
      <c r="HD237" s="669"/>
      <c r="HE237" s="669"/>
      <c r="HF237" s="669"/>
      <c r="HG237" s="669"/>
      <c r="HH237" s="669"/>
      <c r="HI237" s="669"/>
      <c r="HJ237" s="669"/>
      <c r="HK237" s="669"/>
      <c r="HL237" s="669"/>
      <c r="HM237" s="669"/>
      <c r="HN237" s="669"/>
      <c r="HO237" s="669"/>
      <c r="HP237" s="669"/>
      <c r="HQ237" s="669"/>
      <c r="HR237" s="669"/>
      <c r="HS237" s="669"/>
      <c r="HT237" s="669"/>
      <c r="HU237" s="669"/>
      <c r="HV237" s="669"/>
      <c r="HW237" s="669"/>
      <c r="HX237" s="669"/>
      <c r="HY237" s="669"/>
      <c r="HZ237" s="669"/>
      <c r="IA237" s="669"/>
      <c r="IB237" s="669"/>
      <c r="IC237" s="669"/>
      <c r="ID237" s="669"/>
      <c r="IE237" s="669"/>
      <c r="IF237" s="669"/>
      <c r="IG237" s="669"/>
      <c r="IH237" s="669"/>
      <c r="II237" s="669"/>
      <c r="IJ237" s="669"/>
      <c r="IK237" s="669"/>
      <c r="IL237" s="669"/>
      <c r="IM237" s="669"/>
    </row>
    <row r="238" spans="1:247">
      <c r="A238" s="648"/>
      <c r="B238" s="648"/>
      <c r="C238" s="648"/>
      <c r="D238" s="944"/>
      <c r="E238" s="938"/>
      <c r="F238" s="940"/>
      <c r="G238" s="939"/>
      <c r="H238" s="666"/>
      <c r="I238" s="936"/>
      <c r="J238" s="936"/>
      <c r="K238" s="945"/>
      <c r="L238" s="945"/>
      <c r="M238" s="942"/>
      <c r="N238" s="945"/>
      <c r="O238" s="947"/>
      <c r="P238" s="945"/>
      <c r="Q238" s="945"/>
      <c r="R238" s="945"/>
      <c r="S238" s="945"/>
      <c r="T238" s="945"/>
      <c r="U238" s="669"/>
      <c r="V238" s="669"/>
      <c r="W238" s="669"/>
      <c r="X238" s="669"/>
      <c r="Y238" s="669"/>
      <c r="Z238" s="669"/>
      <c r="AA238" s="669"/>
      <c r="AB238" s="669"/>
      <c r="AC238" s="669"/>
      <c r="AD238" s="669"/>
      <c r="AE238" s="669"/>
      <c r="AF238" s="669"/>
      <c r="AG238" s="669"/>
      <c r="AH238" s="669"/>
      <c r="AI238" s="669"/>
      <c r="AJ238" s="669"/>
      <c r="AK238" s="669"/>
      <c r="AL238" s="669"/>
      <c r="AM238" s="669"/>
      <c r="AN238" s="669"/>
      <c r="AO238" s="669"/>
      <c r="AP238" s="669"/>
      <c r="AQ238" s="669"/>
      <c r="AR238" s="669"/>
      <c r="AS238" s="669"/>
      <c r="AT238" s="669"/>
      <c r="AU238" s="669"/>
      <c r="AV238" s="669"/>
      <c r="AW238" s="669"/>
      <c r="AX238" s="669"/>
      <c r="AY238" s="669"/>
      <c r="AZ238" s="669"/>
      <c r="BA238" s="669"/>
      <c r="BB238" s="669"/>
      <c r="BC238" s="669"/>
      <c r="BD238" s="669"/>
      <c r="BE238" s="669"/>
      <c r="BF238" s="669"/>
      <c r="BG238" s="669"/>
      <c r="BH238" s="669"/>
      <c r="BI238" s="669"/>
      <c r="BJ238" s="669"/>
      <c r="BK238" s="669"/>
      <c r="BL238" s="669"/>
      <c r="BM238" s="669"/>
      <c r="BN238" s="669"/>
      <c r="BO238" s="669"/>
      <c r="BP238" s="669"/>
      <c r="BQ238" s="669"/>
      <c r="BR238" s="669"/>
      <c r="BS238" s="669"/>
      <c r="BT238" s="669"/>
      <c r="BU238" s="669"/>
      <c r="BV238" s="669"/>
      <c r="BW238" s="669"/>
      <c r="BX238" s="669"/>
      <c r="BY238" s="669"/>
      <c r="BZ238" s="669"/>
      <c r="CA238" s="669"/>
      <c r="CB238" s="669"/>
      <c r="CC238" s="669"/>
      <c r="CD238" s="669"/>
      <c r="CE238" s="669"/>
      <c r="CF238" s="669"/>
      <c r="CG238" s="669"/>
      <c r="CH238" s="669"/>
      <c r="CI238" s="669"/>
      <c r="CJ238" s="669"/>
      <c r="CK238" s="669"/>
      <c r="CL238" s="669"/>
      <c r="CM238" s="669"/>
      <c r="CN238" s="669"/>
      <c r="CO238" s="669"/>
      <c r="CP238" s="669"/>
      <c r="CQ238" s="669"/>
      <c r="CR238" s="669"/>
      <c r="CS238" s="669"/>
      <c r="CT238" s="669"/>
      <c r="CU238" s="669"/>
      <c r="CV238" s="669"/>
      <c r="CW238" s="669"/>
      <c r="CX238" s="669"/>
      <c r="CY238" s="669"/>
      <c r="CZ238" s="669"/>
      <c r="DA238" s="669"/>
      <c r="DB238" s="669"/>
      <c r="DC238" s="669"/>
      <c r="DD238" s="669"/>
      <c r="DE238" s="669"/>
      <c r="DF238" s="669"/>
      <c r="DG238" s="669"/>
      <c r="DH238" s="669"/>
      <c r="DI238" s="669"/>
      <c r="DJ238" s="669"/>
      <c r="DK238" s="669"/>
      <c r="DL238" s="669"/>
      <c r="DM238" s="669"/>
      <c r="DN238" s="669"/>
      <c r="DO238" s="669"/>
      <c r="DP238" s="669"/>
      <c r="DQ238" s="669"/>
      <c r="DR238" s="669"/>
      <c r="DS238" s="669"/>
      <c r="DT238" s="669"/>
      <c r="DU238" s="669"/>
      <c r="DV238" s="669"/>
      <c r="DW238" s="669"/>
      <c r="DX238" s="669"/>
      <c r="DY238" s="669"/>
      <c r="DZ238" s="669"/>
      <c r="EA238" s="669"/>
      <c r="EB238" s="669"/>
      <c r="EC238" s="669"/>
      <c r="ED238" s="669"/>
      <c r="EE238" s="669"/>
      <c r="EF238" s="669"/>
      <c r="EG238" s="669"/>
      <c r="EH238" s="669"/>
      <c r="EI238" s="669"/>
      <c r="EJ238" s="669"/>
      <c r="EK238" s="669"/>
      <c r="EL238" s="669"/>
      <c r="EM238" s="669"/>
      <c r="EN238" s="669"/>
      <c r="EO238" s="669"/>
      <c r="EP238" s="669"/>
      <c r="EQ238" s="669"/>
      <c r="ER238" s="669"/>
      <c r="ES238" s="669"/>
      <c r="ET238" s="669"/>
      <c r="EU238" s="669"/>
      <c r="EV238" s="669"/>
      <c r="EW238" s="669"/>
      <c r="EX238" s="669"/>
      <c r="EY238" s="669"/>
      <c r="EZ238" s="669"/>
      <c r="FA238" s="669"/>
      <c r="FB238" s="669"/>
      <c r="FC238" s="669"/>
      <c r="FD238" s="669"/>
      <c r="FE238" s="669"/>
      <c r="FF238" s="669"/>
      <c r="FG238" s="669"/>
      <c r="FH238" s="669"/>
      <c r="FI238" s="669"/>
      <c r="FJ238" s="669"/>
      <c r="FK238" s="669"/>
      <c r="FL238" s="669"/>
      <c r="FM238" s="669"/>
      <c r="FN238" s="669"/>
      <c r="FO238" s="669"/>
      <c r="FP238" s="669"/>
      <c r="FQ238" s="669"/>
      <c r="FR238" s="669"/>
      <c r="FS238" s="669"/>
      <c r="FT238" s="669"/>
      <c r="FU238" s="669"/>
      <c r="FV238" s="669"/>
      <c r="FW238" s="669"/>
      <c r="FX238" s="669"/>
      <c r="FY238" s="669"/>
      <c r="FZ238" s="669"/>
      <c r="GA238" s="669"/>
      <c r="GB238" s="669"/>
      <c r="GC238" s="669"/>
      <c r="GD238" s="669"/>
      <c r="GE238" s="669"/>
      <c r="GF238" s="669"/>
      <c r="GG238" s="669"/>
      <c r="GH238" s="669"/>
      <c r="GI238" s="669"/>
      <c r="GJ238" s="669"/>
      <c r="GK238" s="669"/>
      <c r="GL238" s="669"/>
      <c r="GM238" s="669"/>
      <c r="GN238" s="669"/>
      <c r="GO238" s="669"/>
      <c r="GP238" s="669"/>
      <c r="GQ238" s="669"/>
      <c r="GR238" s="669"/>
      <c r="GS238" s="669"/>
      <c r="GT238" s="669"/>
      <c r="GU238" s="669"/>
      <c r="GV238" s="669"/>
      <c r="GW238" s="669"/>
      <c r="GX238" s="669"/>
      <c r="GY238" s="669"/>
      <c r="GZ238" s="669"/>
      <c r="HA238" s="669"/>
      <c r="HB238" s="669"/>
      <c r="HC238" s="669"/>
      <c r="HD238" s="669"/>
      <c r="HE238" s="669"/>
      <c r="HF238" s="669"/>
      <c r="HG238" s="669"/>
      <c r="HH238" s="669"/>
      <c r="HI238" s="669"/>
      <c r="HJ238" s="669"/>
      <c r="HK238" s="669"/>
      <c r="HL238" s="669"/>
      <c r="HM238" s="669"/>
      <c r="HN238" s="669"/>
      <c r="HO238" s="669"/>
      <c r="HP238" s="669"/>
      <c r="HQ238" s="669"/>
      <c r="HR238" s="669"/>
      <c r="HS238" s="669"/>
      <c r="HT238" s="669"/>
      <c r="HU238" s="669"/>
      <c r="HV238" s="669"/>
      <c r="HW238" s="669"/>
      <c r="HX238" s="669"/>
      <c r="HY238" s="669"/>
      <c r="HZ238" s="669"/>
      <c r="IA238" s="669"/>
      <c r="IB238" s="669"/>
      <c r="IC238" s="669"/>
      <c r="ID238" s="669"/>
      <c r="IE238" s="669"/>
      <c r="IF238" s="669"/>
      <c r="IG238" s="669"/>
      <c r="IH238" s="669"/>
      <c r="II238" s="669"/>
      <c r="IJ238" s="669"/>
      <c r="IK238" s="669"/>
      <c r="IL238" s="669"/>
      <c r="IM238" s="669"/>
    </row>
    <row r="239" spans="1:247">
      <c r="A239" s="648"/>
      <c r="B239" s="648"/>
      <c r="C239" s="648"/>
      <c r="D239" s="663"/>
      <c r="E239" s="549"/>
      <c r="F239" s="664"/>
      <c r="G239" s="665"/>
      <c r="H239" s="666"/>
      <c r="I239" s="549"/>
      <c r="J239" s="549"/>
      <c r="K239" s="579"/>
      <c r="L239" s="579"/>
      <c r="M239" s="95"/>
      <c r="N239" s="579"/>
      <c r="O239" s="777"/>
      <c r="P239" s="579"/>
      <c r="Q239" s="579"/>
      <c r="R239" s="579"/>
      <c r="S239" s="579"/>
      <c r="T239" s="579"/>
      <c r="U239" s="669"/>
      <c r="V239" s="669"/>
      <c r="W239" s="669"/>
      <c r="X239" s="669"/>
      <c r="Y239" s="669"/>
      <c r="Z239" s="669"/>
      <c r="AA239" s="669"/>
      <c r="AB239" s="669"/>
      <c r="AC239" s="669"/>
      <c r="AD239" s="669"/>
      <c r="AE239" s="669"/>
      <c r="AF239" s="669"/>
      <c r="AG239" s="669"/>
      <c r="AH239" s="669"/>
      <c r="AI239" s="669"/>
      <c r="AJ239" s="669"/>
      <c r="AK239" s="669"/>
      <c r="AL239" s="669"/>
      <c r="AM239" s="669"/>
      <c r="AN239" s="669"/>
      <c r="AO239" s="669"/>
      <c r="AP239" s="669"/>
      <c r="AQ239" s="669"/>
      <c r="AR239" s="669"/>
      <c r="AS239" s="669"/>
      <c r="AT239" s="669"/>
      <c r="AU239" s="669"/>
      <c r="AV239" s="669"/>
      <c r="AW239" s="669"/>
      <c r="AX239" s="669"/>
      <c r="AY239" s="669"/>
      <c r="AZ239" s="669"/>
      <c r="BA239" s="669"/>
      <c r="BB239" s="669"/>
      <c r="BC239" s="669"/>
      <c r="BD239" s="669"/>
      <c r="BE239" s="669"/>
      <c r="BF239" s="669"/>
      <c r="BG239" s="669"/>
      <c r="BH239" s="669"/>
      <c r="BI239" s="669"/>
      <c r="BJ239" s="669"/>
      <c r="BK239" s="669"/>
      <c r="BL239" s="669"/>
      <c r="BM239" s="669"/>
      <c r="BN239" s="669"/>
      <c r="BO239" s="669"/>
      <c r="BP239" s="669"/>
      <c r="BQ239" s="669"/>
      <c r="BR239" s="669"/>
      <c r="BS239" s="669"/>
      <c r="BT239" s="669"/>
      <c r="BU239" s="669"/>
      <c r="BV239" s="669"/>
      <c r="BW239" s="669"/>
      <c r="BX239" s="669"/>
      <c r="BY239" s="669"/>
      <c r="BZ239" s="669"/>
      <c r="CA239" s="669"/>
      <c r="CB239" s="669"/>
      <c r="CC239" s="669"/>
      <c r="CD239" s="669"/>
      <c r="CE239" s="669"/>
      <c r="CF239" s="669"/>
      <c r="CG239" s="669"/>
      <c r="CH239" s="669"/>
      <c r="CI239" s="669"/>
      <c r="CJ239" s="669"/>
      <c r="CK239" s="669"/>
      <c r="CL239" s="669"/>
      <c r="CM239" s="669"/>
      <c r="CN239" s="669"/>
      <c r="CO239" s="669"/>
      <c r="CP239" s="669"/>
      <c r="CQ239" s="669"/>
      <c r="CR239" s="669"/>
      <c r="CS239" s="669"/>
      <c r="CT239" s="669"/>
      <c r="CU239" s="669"/>
      <c r="CV239" s="669"/>
      <c r="CW239" s="669"/>
      <c r="CX239" s="669"/>
      <c r="CY239" s="669"/>
      <c r="CZ239" s="669"/>
      <c r="DA239" s="669"/>
      <c r="DB239" s="669"/>
      <c r="DC239" s="669"/>
      <c r="DD239" s="669"/>
      <c r="DE239" s="669"/>
      <c r="DF239" s="669"/>
      <c r="DG239" s="669"/>
      <c r="DH239" s="669"/>
      <c r="DI239" s="669"/>
      <c r="DJ239" s="669"/>
      <c r="DK239" s="669"/>
      <c r="DL239" s="669"/>
      <c r="DM239" s="669"/>
      <c r="DN239" s="669"/>
      <c r="DO239" s="669"/>
      <c r="DP239" s="669"/>
      <c r="DQ239" s="669"/>
      <c r="DR239" s="669"/>
      <c r="DS239" s="669"/>
      <c r="DT239" s="669"/>
      <c r="DU239" s="669"/>
      <c r="DV239" s="669"/>
      <c r="DW239" s="669"/>
      <c r="DX239" s="669"/>
      <c r="DY239" s="669"/>
      <c r="DZ239" s="669"/>
      <c r="EA239" s="669"/>
      <c r="EB239" s="669"/>
      <c r="EC239" s="669"/>
      <c r="ED239" s="669"/>
      <c r="EE239" s="669"/>
      <c r="EF239" s="669"/>
      <c r="EG239" s="669"/>
      <c r="EH239" s="669"/>
      <c r="EI239" s="669"/>
      <c r="EJ239" s="669"/>
      <c r="EK239" s="669"/>
      <c r="EL239" s="669"/>
      <c r="EM239" s="669"/>
      <c r="EN239" s="669"/>
      <c r="EO239" s="669"/>
      <c r="EP239" s="669"/>
      <c r="EQ239" s="669"/>
      <c r="ER239" s="669"/>
      <c r="ES239" s="669"/>
      <c r="ET239" s="669"/>
      <c r="EU239" s="669"/>
      <c r="EV239" s="669"/>
      <c r="EW239" s="669"/>
      <c r="EX239" s="669"/>
      <c r="EY239" s="669"/>
      <c r="EZ239" s="669"/>
      <c r="FA239" s="669"/>
      <c r="FB239" s="669"/>
      <c r="FC239" s="669"/>
      <c r="FD239" s="669"/>
      <c r="FE239" s="669"/>
      <c r="FF239" s="669"/>
      <c r="FG239" s="669"/>
      <c r="FH239" s="669"/>
      <c r="FI239" s="669"/>
      <c r="FJ239" s="669"/>
      <c r="FK239" s="669"/>
      <c r="FL239" s="669"/>
      <c r="FM239" s="669"/>
      <c r="FN239" s="669"/>
      <c r="FO239" s="669"/>
      <c r="FP239" s="669"/>
      <c r="FQ239" s="669"/>
      <c r="FR239" s="669"/>
      <c r="FS239" s="669"/>
      <c r="FT239" s="669"/>
      <c r="FU239" s="669"/>
      <c r="FV239" s="669"/>
      <c r="FW239" s="669"/>
      <c r="FX239" s="669"/>
      <c r="FY239" s="669"/>
      <c r="FZ239" s="669"/>
      <c r="GA239" s="669"/>
      <c r="GB239" s="669"/>
      <c r="GC239" s="669"/>
      <c r="GD239" s="669"/>
      <c r="GE239" s="669"/>
      <c r="GF239" s="669"/>
      <c r="GG239" s="669"/>
      <c r="GH239" s="669"/>
      <c r="GI239" s="669"/>
      <c r="GJ239" s="669"/>
      <c r="GK239" s="669"/>
      <c r="GL239" s="669"/>
      <c r="GM239" s="669"/>
      <c r="GN239" s="669"/>
      <c r="GO239" s="669"/>
      <c r="GP239" s="669"/>
      <c r="GQ239" s="669"/>
      <c r="GR239" s="669"/>
      <c r="GS239" s="669"/>
      <c r="GT239" s="669"/>
      <c r="GU239" s="669"/>
      <c r="GV239" s="669"/>
      <c r="GW239" s="669"/>
      <c r="GX239" s="669"/>
      <c r="GY239" s="669"/>
      <c r="GZ239" s="669"/>
      <c r="HA239" s="669"/>
      <c r="HB239" s="669"/>
      <c r="HC239" s="669"/>
      <c r="HD239" s="669"/>
      <c r="HE239" s="669"/>
      <c r="HF239" s="669"/>
      <c r="HG239" s="669"/>
      <c r="HH239" s="669"/>
      <c r="HI239" s="669"/>
      <c r="HJ239" s="669"/>
      <c r="HK239" s="669"/>
      <c r="HL239" s="669"/>
      <c r="HM239" s="669"/>
      <c r="HN239" s="669"/>
      <c r="HO239" s="669"/>
      <c r="HP239" s="669"/>
      <c r="HQ239" s="669"/>
      <c r="HR239" s="669"/>
      <c r="HS239" s="669"/>
      <c r="HT239" s="669"/>
      <c r="HU239" s="669"/>
      <c r="HV239" s="669"/>
      <c r="HW239" s="669"/>
      <c r="HX239" s="669"/>
      <c r="HY239" s="669"/>
      <c r="HZ239" s="669"/>
      <c r="IA239" s="669"/>
      <c r="IB239" s="669"/>
      <c r="IC239" s="669"/>
      <c r="ID239" s="669"/>
      <c r="IE239" s="669"/>
      <c r="IF239" s="669"/>
      <c r="IG239" s="669"/>
      <c r="IH239" s="669"/>
      <c r="II239" s="669"/>
      <c r="IJ239" s="669"/>
      <c r="IK239" s="669"/>
      <c r="IL239" s="669"/>
      <c r="IM239" s="669"/>
    </row>
    <row r="240" spans="1:247">
      <c r="A240" s="648"/>
      <c r="B240" s="648"/>
      <c r="C240" s="648"/>
      <c r="D240" s="944"/>
      <c r="E240" s="938"/>
      <c r="F240" s="940"/>
      <c r="G240" s="939"/>
      <c r="H240" s="666"/>
      <c r="I240" s="936"/>
      <c r="J240" s="936"/>
      <c r="K240" s="945"/>
      <c r="L240" s="936"/>
      <c r="M240" s="942"/>
      <c r="N240" s="936"/>
      <c r="O240" s="948"/>
      <c r="P240" s="936"/>
      <c r="Q240" s="936"/>
      <c r="R240" s="936"/>
      <c r="S240" s="936"/>
      <c r="T240" s="936"/>
      <c r="U240" s="669"/>
      <c r="V240" s="669"/>
      <c r="W240" s="669"/>
      <c r="X240" s="669"/>
      <c r="Y240" s="669"/>
      <c r="Z240" s="669"/>
      <c r="AA240" s="669"/>
      <c r="AB240" s="669"/>
      <c r="AC240" s="669"/>
      <c r="AD240" s="669"/>
      <c r="AE240" s="669"/>
      <c r="AF240" s="669"/>
      <c r="AG240" s="669"/>
      <c r="AH240" s="669"/>
      <c r="AI240" s="669"/>
      <c r="AJ240" s="669"/>
      <c r="AK240" s="669"/>
      <c r="AL240" s="669"/>
      <c r="AM240" s="669"/>
      <c r="AN240" s="669"/>
      <c r="AO240" s="669"/>
      <c r="AP240" s="669"/>
      <c r="AQ240" s="669"/>
      <c r="AR240" s="669"/>
      <c r="AS240" s="669"/>
      <c r="AT240" s="669"/>
      <c r="AU240" s="669"/>
      <c r="AV240" s="669"/>
      <c r="AW240" s="669"/>
      <c r="AX240" s="669"/>
      <c r="AY240" s="669"/>
      <c r="AZ240" s="669"/>
      <c r="BA240" s="669"/>
      <c r="BB240" s="669"/>
      <c r="BC240" s="669"/>
      <c r="BD240" s="669"/>
      <c r="BE240" s="669"/>
      <c r="BF240" s="669"/>
      <c r="BG240" s="669"/>
      <c r="BH240" s="669"/>
      <c r="BI240" s="669"/>
      <c r="BJ240" s="669"/>
      <c r="BK240" s="669"/>
      <c r="BL240" s="669"/>
      <c r="BM240" s="669"/>
      <c r="BN240" s="669"/>
      <c r="BO240" s="669"/>
      <c r="BP240" s="669"/>
      <c r="BQ240" s="669"/>
      <c r="BR240" s="669"/>
      <c r="BS240" s="669"/>
      <c r="BT240" s="669"/>
      <c r="BU240" s="669"/>
      <c r="BV240" s="669"/>
      <c r="BW240" s="669"/>
      <c r="BX240" s="669"/>
      <c r="BY240" s="669"/>
      <c r="BZ240" s="669"/>
      <c r="CA240" s="669"/>
      <c r="CB240" s="669"/>
      <c r="CC240" s="669"/>
      <c r="CD240" s="669"/>
      <c r="CE240" s="669"/>
      <c r="CF240" s="669"/>
      <c r="CG240" s="669"/>
      <c r="CH240" s="669"/>
      <c r="CI240" s="669"/>
      <c r="CJ240" s="669"/>
      <c r="CK240" s="669"/>
      <c r="CL240" s="669"/>
      <c r="CM240" s="669"/>
      <c r="CN240" s="669"/>
      <c r="CO240" s="669"/>
      <c r="CP240" s="669"/>
      <c r="CQ240" s="669"/>
      <c r="CR240" s="669"/>
      <c r="CS240" s="669"/>
      <c r="CT240" s="669"/>
      <c r="CU240" s="669"/>
      <c r="CV240" s="669"/>
      <c r="CW240" s="669"/>
      <c r="CX240" s="669"/>
      <c r="CY240" s="669"/>
      <c r="CZ240" s="669"/>
      <c r="DA240" s="669"/>
      <c r="DB240" s="669"/>
      <c r="DC240" s="669"/>
      <c r="DD240" s="669"/>
      <c r="DE240" s="669"/>
      <c r="DF240" s="669"/>
      <c r="DG240" s="669"/>
      <c r="DH240" s="669"/>
      <c r="DI240" s="669"/>
      <c r="DJ240" s="669"/>
      <c r="DK240" s="669"/>
      <c r="DL240" s="669"/>
      <c r="DM240" s="669"/>
      <c r="DN240" s="669"/>
      <c r="DO240" s="669"/>
      <c r="DP240" s="669"/>
      <c r="DQ240" s="669"/>
      <c r="DR240" s="669"/>
      <c r="DS240" s="669"/>
      <c r="DT240" s="669"/>
      <c r="DU240" s="669"/>
      <c r="DV240" s="669"/>
      <c r="DW240" s="669"/>
      <c r="DX240" s="669"/>
      <c r="DY240" s="669"/>
      <c r="DZ240" s="669"/>
      <c r="EA240" s="669"/>
      <c r="EB240" s="669"/>
      <c r="EC240" s="669"/>
      <c r="ED240" s="669"/>
      <c r="EE240" s="669"/>
      <c r="EF240" s="669"/>
      <c r="EG240" s="669"/>
      <c r="EH240" s="669"/>
      <c r="EI240" s="669"/>
      <c r="EJ240" s="669"/>
      <c r="EK240" s="669"/>
      <c r="EL240" s="669"/>
      <c r="EM240" s="669"/>
      <c r="EN240" s="669"/>
      <c r="EO240" s="669"/>
      <c r="EP240" s="669"/>
      <c r="EQ240" s="669"/>
      <c r="ER240" s="669"/>
      <c r="ES240" s="669"/>
      <c r="ET240" s="669"/>
      <c r="EU240" s="669"/>
      <c r="EV240" s="669"/>
      <c r="EW240" s="669"/>
      <c r="EX240" s="669"/>
      <c r="EY240" s="669"/>
      <c r="EZ240" s="669"/>
      <c r="FA240" s="669"/>
      <c r="FB240" s="669"/>
      <c r="FC240" s="669"/>
      <c r="FD240" s="669"/>
      <c r="FE240" s="669"/>
      <c r="FF240" s="669"/>
      <c r="FG240" s="669"/>
      <c r="FH240" s="669"/>
      <c r="FI240" s="669"/>
      <c r="FJ240" s="669"/>
      <c r="FK240" s="669"/>
      <c r="FL240" s="669"/>
      <c r="FM240" s="669"/>
      <c r="FN240" s="669"/>
      <c r="FO240" s="669"/>
      <c r="FP240" s="669"/>
      <c r="FQ240" s="669"/>
      <c r="FR240" s="669"/>
      <c r="FS240" s="669"/>
      <c r="FT240" s="669"/>
      <c r="FU240" s="669"/>
      <c r="FV240" s="669"/>
      <c r="FW240" s="669"/>
      <c r="FX240" s="669"/>
      <c r="FY240" s="669"/>
      <c r="FZ240" s="669"/>
      <c r="GA240" s="669"/>
      <c r="GB240" s="669"/>
      <c r="GC240" s="669"/>
      <c r="GD240" s="669"/>
      <c r="GE240" s="669"/>
      <c r="GF240" s="669"/>
      <c r="GG240" s="669"/>
      <c r="GH240" s="669"/>
      <c r="GI240" s="669"/>
      <c r="GJ240" s="669"/>
      <c r="GK240" s="669"/>
      <c r="GL240" s="669"/>
      <c r="GM240" s="669"/>
      <c r="GN240" s="669"/>
      <c r="GO240" s="669"/>
      <c r="GP240" s="669"/>
      <c r="GQ240" s="669"/>
      <c r="GR240" s="669"/>
      <c r="GS240" s="669"/>
      <c r="GT240" s="669"/>
      <c r="GU240" s="669"/>
      <c r="GV240" s="669"/>
      <c r="GW240" s="669"/>
      <c r="GX240" s="669"/>
      <c r="GY240" s="669"/>
      <c r="GZ240" s="669"/>
      <c r="HA240" s="669"/>
      <c r="HB240" s="669"/>
      <c r="HC240" s="669"/>
      <c r="HD240" s="669"/>
      <c r="HE240" s="669"/>
      <c r="HF240" s="669"/>
      <c r="HG240" s="669"/>
      <c r="HH240" s="669"/>
      <c r="HI240" s="669"/>
      <c r="HJ240" s="669"/>
      <c r="HK240" s="669"/>
      <c r="HL240" s="669"/>
      <c r="HM240" s="669"/>
      <c r="HN240" s="669"/>
      <c r="HO240" s="669"/>
      <c r="HP240" s="669"/>
      <c r="HQ240" s="669"/>
      <c r="HR240" s="669"/>
      <c r="HS240" s="669"/>
      <c r="HT240" s="669"/>
      <c r="HU240" s="669"/>
      <c r="HV240" s="669"/>
      <c r="HW240" s="669"/>
      <c r="HX240" s="669"/>
      <c r="HY240" s="669"/>
      <c r="HZ240" s="669"/>
      <c r="IA240" s="669"/>
      <c r="IB240" s="669"/>
      <c r="IC240" s="669"/>
      <c r="ID240" s="669"/>
      <c r="IE240" s="669"/>
      <c r="IF240" s="669"/>
      <c r="IG240" s="669"/>
      <c r="IH240" s="669"/>
      <c r="II240" s="669"/>
      <c r="IJ240" s="669"/>
      <c r="IK240" s="669"/>
      <c r="IL240" s="669"/>
      <c r="IM240" s="669"/>
    </row>
    <row r="241" spans="1:247">
      <c r="A241" s="648"/>
      <c r="B241" s="648"/>
      <c r="C241" s="648"/>
      <c r="D241" s="944"/>
      <c r="E241" s="938"/>
      <c r="F241" s="940"/>
      <c r="G241" s="939"/>
      <c r="H241" s="666"/>
      <c r="I241" s="936"/>
      <c r="J241" s="936"/>
      <c r="K241" s="936"/>
      <c r="L241" s="936"/>
      <c r="M241" s="943"/>
      <c r="N241" s="936"/>
      <c r="O241" s="948"/>
      <c r="P241" s="936"/>
      <c r="Q241" s="936"/>
      <c r="R241" s="936"/>
      <c r="S241" s="936"/>
      <c r="T241" s="936"/>
      <c r="U241" s="669"/>
      <c r="V241" s="669"/>
      <c r="W241" s="669"/>
      <c r="X241" s="669"/>
      <c r="Y241" s="669"/>
      <c r="Z241" s="669"/>
      <c r="AA241" s="669"/>
      <c r="AB241" s="669"/>
      <c r="AC241" s="669"/>
      <c r="AD241" s="669"/>
      <c r="AE241" s="669"/>
      <c r="AF241" s="669"/>
      <c r="AG241" s="669"/>
      <c r="AH241" s="669"/>
      <c r="AI241" s="669"/>
      <c r="AJ241" s="669"/>
      <c r="AK241" s="669"/>
      <c r="AL241" s="669"/>
      <c r="AM241" s="669"/>
      <c r="AN241" s="669"/>
      <c r="AO241" s="669"/>
      <c r="AP241" s="669"/>
      <c r="AQ241" s="669"/>
      <c r="AR241" s="669"/>
      <c r="AS241" s="669"/>
      <c r="AT241" s="669"/>
      <c r="AU241" s="669"/>
      <c r="AV241" s="669"/>
      <c r="AW241" s="669"/>
      <c r="AX241" s="669"/>
      <c r="AY241" s="669"/>
      <c r="AZ241" s="669"/>
      <c r="BA241" s="669"/>
      <c r="BB241" s="669"/>
      <c r="BC241" s="669"/>
      <c r="BD241" s="669"/>
      <c r="BE241" s="669"/>
      <c r="BF241" s="669"/>
      <c r="BG241" s="669"/>
      <c r="BH241" s="669"/>
      <c r="BI241" s="669"/>
      <c r="BJ241" s="669"/>
      <c r="BK241" s="669"/>
      <c r="BL241" s="669"/>
      <c r="BM241" s="669"/>
      <c r="BN241" s="669"/>
      <c r="BO241" s="669"/>
      <c r="BP241" s="669"/>
      <c r="BQ241" s="669"/>
      <c r="BR241" s="669"/>
      <c r="BS241" s="669"/>
      <c r="BT241" s="669"/>
      <c r="BU241" s="669"/>
      <c r="BV241" s="669"/>
      <c r="BW241" s="669"/>
      <c r="BX241" s="669"/>
      <c r="BY241" s="669"/>
      <c r="BZ241" s="669"/>
      <c r="CA241" s="669"/>
      <c r="CB241" s="669"/>
      <c r="CC241" s="669"/>
      <c r="CD241" s="669"/>
      <c r="CE241" s="669"/>
      <c r="CF241" s="669"/>
      <c r="CG241" s="669"/>
      <c r="CH241" s="669"/>
      <c r="CI241" s="669"/>
      <c r="CJ241" s="669"/>
      <c r="CK241" s="669"/>
      <c r="CL241" s="669"/>
      <c r="CM241" s="669"/>
      <c r="CN241" s="669"/>
      <c r="CO241" s="669"/>
      <c r="CP241" s="669"/>
      <c r="CQ241" s="669"/>
      <c r="CR241" s="669"/>
      <c r="CS241" s="669"/>
      <c r="CT241" s="669"/>
      <c r="CU241" s="669"/>
      <c r="CV241" s="669"/>
      <c r="CW241" s="669"/>
      <c r="CX241" s="669"/>
      <c r="CY241" s="669"/>
      <c r="CZ241" s="669"/>
      <c r="DA241" s="669"/>
      <c r="DB241" s="669"/>
      <c r="DC241" s="669"/>
      <c r="DD241" s="669"/>
      <c r="DE241" s="669"/>
      <c r="DF241" s="669"/>
      <c r="DG241" s="669"/>
      <c r="DH241" s="669"/>
      <c r="DI241" s="669"/>
      <c r="DJ241" s="669"/>
      <c r="DK241" s="669"/>
      <c r="DL241" s="669"/>
      <c r="DM241" s="669"/>
      <c r="DN241" s="669"/>
      <c r="DO241" s="669"/>
      <c r="DP241" s="669"/>
      <c r="DQ241" s="669"/>
      <c r="DR241" s="669"/>
      <c r="DS241" s="669"/>
      <c r="DT241" s="669"/>
      <c r="DU241" s="669"/>
      <c r="DV241" s="669"/>
      <c r="DW241" s="669"/>
      <c r="DX241" s="669"/>
      <c r="DY241" s="669"/>
      <c r="DZ241" s="669"/>
      <c r="EA241" s="669"/>
      <c r="EB241" s="669"/>
      <c r="EC241" s="669"/>
      <c r="ED241" s="669"/>
      <c r="EE241" s="669"/>
      <c r="EF241" s="669"/>
      <c r="EG241" s="669"/>
      <c r="EH241" s="669"/>
      <c r="EI241" s="669"/>
      <c r="EJ241" s="669"/>
      <c r="EK241" s="669"/>
      <c r="EL241" s="669"/>
      <c r="EM241" s="669"/>
      <c r="EN241" s="669"/>
      <c r="EO241" s="669"/>
      <c r="EP241" s="669"/>
      <c r="EQ241" s="669"/>
      <c r="ER241" s="669"/>
      <c r="ES241" s="669"/>
      <c r="ET241" s="669"/>
      <c r="EU241" s="669"/>
      <c r="EV241" s="669"/>
      <c r="EW241" s="669"/>
      <c r="EX241" s="669"/>
      <c r="EY241" s="669"/>
      <c r="EZ241" s="669"/>
      <c r="FA241" s="669"/>
      <c r="FB241" s="669"/>
      <c r="FC241" s="669"/>
      <c r="FD241" s="669"/>
      <c r="FE241" s="669"/>
      <c r="FF241" s="669"/>
      <c r="FG241" s="669"/>
      <c r="FH241" s="669"/>
      <c r="FI241" s="669"/>
      <c r="FJ241" s="669"/>
      <c r="FK241" s="669"/>
      <c r="FL241" s="669"/>
      <c r="FM241" s="669"/>
      <c r="FN241" s="669"/>
      <c r="FO241" s="669"/>
      <c r="FP241" s="669"/>
      <c r="FQ241" s="669"/>
      <c r="FR241" s="669"/>
      <c r="FS241" s="669"/>
      <c r="FT241" s="669"/>
      <c r="FU241" s="669"/>
      <c r="FV241" s="669"/>
      <c r="FW241" s="669"/>
      <c r="FX241" s="669"/>
      <c r="FY241" s="669"/>
      <c r="FZ241" s="669"/>
      <c r="GA241" s="669"/>
      <c r="GB241" s="669"/>
      <c r="GC241" s="669"/>
      <c r="GD241" s="669"/>
      <c r="GE241" s="669"/>
      <c r="GF241" s="669"/>
      <c r="GG241" s="669"/>
      <c r="GH241" s="669"/>
      <c r="GI241" s="669"/>
      <c r="GJ241" s="669"/>
      <c r="GK241" s="669"/>
      <c r="GL241" s="669"/>
      <c r="GM241" s="669"/>
      <c r="GN241" s="669"/>
      <c r="GO241" s="669"/>
      <c r="GP241" s="669"/>
      <c r="GQ241" s="669"/>
      <c r="GR241" s="669"/>
      <c r="GS241" s="669"/>
      <c r="GT241" s="669"/>
      <c r="GU241" s="669"/>
      <c r="GV241" s="669"/>
      <c r="GW241" s="669"/>
      <c r="GX241" s="669"/>
      <c r="GY241" s="669"/>
      <c r="GZ241" s="669"/>
      <c r="HA241" s="669"/>
      <c r="HB241" s="669"/>
      <c r="HC241" s="669"/>
      <c r="HD241" s="669"/>
      <c r="HE241" s="669"/>
      <c r="HF241" s="669"/>
      <c r="HG241" s="669"/>
      <c r="HH241" s="669"/>
      <c r="HI241" s="669"/>
      <c r="HJ241" s="669"/>
      <c r="HK241" s="669"/>
      <c r="HL241" s="669"/>
      <c r="HM241" s="669"/>
      <c r="HN241" s="669"/>
      <c r="HO241" s="669"/>
      <c r="HP241" s="669"/>
      <c r="HQ241" s="669"/>
      <c r="HR241" s="669"/>
      <c r="HS241" s="669"/>
      <c r="HT241" s="669"/>
      <c r="HU241" s="669"/>
      <c r="HV241" s="669"/>
      <c r="HW241" s="669"/>
      <c r="HX241" s="669"/>
      <c r="HY241" s="669"/>
      <c r="HZ241" s="669"/>
      <c r="IA241" s="669"/>
      <c r="IB241" s="669"/>
      <c r="IC241" s="669"/>
      <c r="ID241" s="669"/>
      <c r="IE241" s="669"/>
      <c r="IF241" s="669"/>
      <c r="IG241" s="669"/>
      <c r="IH241" s="669"/>
      <c r="II241" s="669"/>
      <c r="IJ241" s="669"/>
      <c r="IK241" s="669"/>
      <c r="IL241" s="669"/>
      <c r="IM241" s="669"/>
    </row>
    <row r="242" spans="1:247">
      <c r="A242" s="633"/>
      <c r="B242" s="633"/>
      <c r="C242" s="633"/>
      <c r="D242" s="633"/>
      <c r="E242" s="577"/>
      <c r="F242" s="577"/>
      <c r="G242" s="633"/>
      <c r="H242" s="662"/>
      <c r="I242" s="633"/>
      <c r="J242" s="633"/>
      <c r="K242" s="633"/>
      <c r="L242" s="633"/>
      <c r="M242" s="84"/>
      <c r="N242" s="633"/>
      <c r="O242" s="779"/>
      <c r="P242" s="669"/>
      <c r="Q242" s="669"/>
      <c r="R242" s="669"/>
      <c r="S242" s="669"/>
      <c r="T242" s="669"/>
      <c r="U242" s="669"/>
      <c r="V242" s="669"/>
      <c r="W242" s="669"/>
      <c r="X242" s="669"/>
      <c r="Y242" s="669"/>
      <c r="Z242" s="669"/>
      <c r="AA242" s="669"/>
      <c r="AB242" s="669"/>
      <c r="AC242" s="669"/>
      <c r="AD242" s="669"/>
      <c r="AE242" s="669"/>
      <c r="AF242" s="669"/>
      <c r="AG242" s="669"/>
      <c r="AH242" s="669"/>
      <c r="AI242" s="669"/>
      <c r="AJ242" s="669"/>
      <c r="AK242" s="669"/>
      <c r="AL242" s="669"/>
      <c r="AM242" s="669"/>
      <c r="AN242" s="669"/>
      <c r="AO242" s="669"/>
      <c r="AP242" s="669"/>
      <c r="AQ242" s="669"/>
      <c r="AR242" s="669"/>
      <c r="AS242" s="669"/>
      <c r="AT242" s="669"/>
      <c r="AU242" s="669"/>
      <c r="AV242" s="669"/>
      <c r="AW242" s="669"/>
      <c r="AX242" s="669"/>
      <c r="AY242" s="669"/>
      <c r="AZ242" s="669"/>
      <c r="BA242" s="669"/>
      <c r="BB242" s="669"/>
      <c r="BC242" s="669"/>
      <c r="BD242" s="669"/>
      <c r="BE242" s="669"/>
      <c r="BF242" s="669"/>
      <c r="BG242" s="669"/>
      <c r="BH242" s="669"/>
      <c r="BI242" s="669"/>
      <c r="BJ242" s="669"/>
      <c r="BK242" s="669"/>
      <c r="BL242" s="669"/>
      <c r="BM242" s="669"/>
      <c r="BN242" s="669"/>
      <c r="BO242" s="669"/>
      <c r="BP242" s="669"/>
      <c r="BQ242" s="669"/>
      <c r="BR242" s="669"/>
      <c r="BS242" s="669"/>
      <c r="BT242" s="669"/>
      <c r="BU242" s="669"/>
      <c r="BV242" s="669"/>
      <c r="BW242" s="669"/>
      <c r="BX242" s="669"/>
      <c r="BY242" s="669"/>
      <c r="BZ242" s="669"/>
      <c r="CA242" s="669"/>
      <c r="CB242" s="669"/>
      <c r="CC242" s="669"/>
      <c r="CD242" s="669"/>
      <c r="CE242" s="669"/>
      <c r="CF242" s="669"/>
      <c r="CG242" s="669"/>
      <c r="CH242" s="669"/>
      <c r="CI242" s="669"/>
      <c r="CJ242" s="669"/>
      <c r="CK242" s="669"/>
      <c r="CL242" s="669"/>
      <c r="CM242" s="669"/>
      <c r="CN242" s="669"/>
      <c r="CO242" s="669"/>
      <c r="CP242" s="669"/>
      <c r="CQ242" s="669"/>
      <c r="CR242" s="669"/>
      <c r="CS242" s="669"/>
      <c r="CT242" s="669"/>
      <c r="CU242" s="669"/>
      <c r="CV242" s="669"/>
      <c r="CW242" s="669"/>
      <c r="CX242" s="669"/>
      <c r="CY242" s="669"/>
      <c r="CZ242" s="669"/>
      <c r="DA242" s="669"/>
      <c r="DB242" s="669"/>
      <c r="DC242" s="669"/>
      <c r="DD242" s="669"/>
      <c r="DE242" s="669"/>
      <c r="DF242" s="669"/>
      <c r="DG242" s="669"/>
      <c r="DH242" s="669"/>
      <c r="DI242" s="669"/>
      <c r="DJ242" s="669"/>
      <c r="DK242" s="669"/>
      <c r="DL242" s="669"/>
      <c r="DM242" s="669"/>
      <c r="DN242" s="669"/>
      <c r="DO242" s="669"/>
      <c r="DP242" s="669"/>
      <c r="DQ242" s="669"/>
      <c r="DR242" s="669"/>
      <c r="DS242" s="669"/>
      <c r="DT242" s="669"/>
      <c r="DU242" s="669"/>
      <c r="DV242" s="669"/>
      <c r="DW242" s="669"/>
      <c r="DX242" s="669"/>
      <c r="DY242" s="669"/>
      <c r="DZ242" s="669"/>
      <c r="EA242" s="669"/>
      <c r="EB242" s="669"/>
      <c r="EC242" s="669"/>
      <c r="ED242" s="669"/>
      <c r="EE242" s="669"/>
      <c r="EF242" s="669"/>
      <c r="EG242" s="669"/>
      <c r="EH242" s="669"/>
      <c r="EI242" s="669"/>
      <c r="EJ242" s="669"/>
      <c r="EK242" s="669"/>
      <c r="EL242" s="669"/>
      <c r="EM242" s="669"/>
      <c r="EN242" s="669"/>
      <c r="EO242" s="669"/>
      <c r="EP242" s="669"/>
      <c r="EQ242" s="669"/>
      <c r="ER242" s="669"/>
      <c r="ES242" s="669"/>
      <c r="ET242" s="669"/>
      <c r="EU242" s="669"/>
      <c r="EV242" s="669"/>
      <c r="EW242" s="669"/>
      <c r="EX242" s="669"/>
      <c r="EY242" s="669"/>
      <c r="EZ242" s="669"/>
      <c r="FA242" s="669"/>
      <c r="FB242" s="669"/>
      <c r="FC242" s="669"/>
      <c r="FD242" s="669"/>
      <c r="FE242" s="669"/>
      <c r="FF242" s="669"/>
      <c r="FG242" s="669"/>
      <c r="FH242" s="669"/>
      <c r="FI242" s="669"/>
      <c r="FJ242" s="669"/>
      <c r="FK242" s="669"/>
      <c r="FL242" s="669"/>
      <c r="FM242" s="669"/>
      <c r="FN242" s="669"/>
      <c r="FO242" s="669"/>
      <c r="FP242" s="669"/>
      <c r="FQ242" s="669"/>
      <c r="FR242" s="669"/>
      <c r="FS242" s="669"/>
      <c r="FT242" s="669"/>
      <c r="FU242" s="669"/>
      <c r="FV242" s="669"/>
      <c r="FW242" s="669"/>
      <c r="FX242" s="669"/>
      <c r="FY242" s="669"/>
      <c r="FZ242" s="669"/>
      <c r="GA242" s="669"/>
      <c r="GB242" s="669"/>
      <c r="GC242" s="669"/>
      <c r="GD242" s="669"/>
      <c r="GE242" s="669"/>
      <c r="GF242" s="669"/>
      <c r="GG242" s="669"/>
      <c r="GH242" s="669"/>
      <c r="GI242" s="669"/>
      <c r="GJ242" s="669"/>
      <c r="GK242" s="669"/>
      <c r="GL242" s="669"/>
      <c r="GM242" s="669"/>
      <c r="GN242" s="669"/>
      <c r="GO242" s="669"/>
      <c r="GP242" s="669"/>
      <c r="GQ242" s="669"/>
      <c r="GR242" s="669"/>
      <c r="GS242" s="669"/>
      <c r="GT242" s="669"/>
      <c r="GU242" s="669"/>
      <c r="GV242" s="669"/>
      <c r="GW242" s="669"/>
      <c r="GX242" s="669"/>
      <c r="GY242" s="669"/>
      <c r="GZ242" s="669"/>
      <c r="HA242" s="669"/>
      <c r="HB242" s="669"/>
      <c r="HC242" s="669"/>
      <c r="HD242" s="669"/>
      <c r="HE242" s="669"/>
      <c r="HF242" s="669"/>
      <c r="HG242" s="669"/>
      <c r="HH242" s="669"/>
      <c r="HI242" s="669"/>
      <c r="HJ242" s="669"/>
      <c r="HK242" s="669"/>
      <c r="HL242" s="669"/>
      <c r="HM242" s="669"/>
      <c r="HN242" s="669"/>
      <c r="HO242" s="669"/>
      <c r="HP242" s="669"/>
      <c r="HQ242" s="669"/>
      <c r="HR242" s="669"/>
      <c r="HS242" s="669"/>
      <c r="HT242" s="669"/>
      <c r="HU242" s="669"/>
      <c r="HV242" s="669"/>
      <c r="HW242" s="669"/>
      <c r="HX242" s="669"/>
      <c r="HY242" s="669"/>
      <c r="HZ242" s="669"/>
      <c r="IA242" s="669"/>
      <c r="IB242" s="669"/>
      <c r="IC242" s="669"/>
      <c r="ID242" s="669"/>
      <c r="IE242" s="669"/>
      <c r="IF242" s="669"/>
      <c r="IG242" s="669"/>
      <c r="IH242" s="669"/>
      <c r="II242" s="669"/>
      <c r="IJ242" s="669"/>
      <c r="IK242" s="669"/>
      <c r="IL242" s="669"/>
      <c r="IM242" s="669"/>
    </row>
    <row r="243" spans="1:247">
      <c r="A243" s="633"/>
      <c r="B243" s="633"/>
      <c r="C243" s="633"/>
      <c r="D243" s="633"/>
      <c r="E243" s="577"/>
      <c r="F243" s="577"/>
      <c r="G243" s="633"/>
      <c r="H243" s="662"/>
      <c r="I243" s="633"/>
      <c r="J243" s="633"/>
      <c r="K243" s="633"/>
      <c r="L243" s="633"/>
      <c r="M243" s="84"/>
      <c r="N243" s="633"/>
      <c r="O243" s="779"/>
      <c r="P243" s="669"/>
      <c r="Q243" s="669"/>
      <c r="R243" s="669"/>
      <c r="S243" s="669"/>
      <c r="T243" s="669"/>
      <c r="U243" s="669"/>
      <c r="V243" s="669"/>
      <c r="W243" s="669"/>
      <c r="X243" s="669"/>
      <c r="Y243" s="669"/>
      <c r="Z243" s="669"/>
      <c r="AA243" s="669"/>
      <c r="AB243" s="669"/>
      <c r="AC243" s="669"/>
      <c r="AD243" s="669"/>
      <c r="AE243" s="669"/>
      <c r="AF243" s="669"/>
      <c r="AG243" s="669"/>
      <c r="AH243" s="669"/>
      <c r="AI243" s="669"/>
      <c r="AJ243" s="669"/>
      <c r="AK243" s="669"/>
      <c r="AL243" s="669"/>
      <c r="AM243" s="669"/>
      <c r="AN243" s="669"/>
      <c r="AO243" s="669"/>
      <c r="AP243" s="669"/>
      <c r="AQ243" s="669"/>
      <c r="AR243" s="669"/>
      <c r="AS243" s="669"/>
      <c r="AT243" s="669"/>
      <c r="AU243" s="669"/>
      <c r="AV243" s="669"/>
      <c r="AW243" s="669"/>
      <c r="AX243" s="669"/>
      <c r="AY243" s="669"/>
      <c r="AZ243" s="669"/>
      <c r="BA243" s="669"/>
      <c r="BB243" s="669"/>
      <c r="BC243" s="669"/>
      <c r="BD243" s="669"/>
      <c r="BE243" s="669"/>
      <c r="BF243" s="669"/>
      <c r="BG243" s="669"/>
      <c r="BH243" s="669"/>
      <c r="BI243" s="669"/>
      <c r="BJ243" s="669"/>
      <c r="BK243" s="669"/>
      <c r="BL243" s="669"/>
      <c r="BM243" s="669"/>
      <c r="BN243" s="669"/>
      <c r="BO243" s="669"/>
      <c r="BP243" s="669"/>
      <c r="BQ243" s="669"/>
      <c r="BR243" s="669"/>
      <c r="BS243" s="669"/>
      <c r="BT243" s="669"/>
      <c r="BU243" s="669"/>
      <c r="BV243" s="669"/>
      <c r="BW243" s="669"/>
      <c r="BX243" s="669"/>
      <c r="BY243" s="669"/>
      <c r="BZ243" s="669"/>
      <c r="CA243" s="669"/>
      <c r="CB243" s="669"/>
      <c r="CC243" s="669"/>
      <c r="CD243" s="669"/>
      <c r="CE243" s="669"/>
      <c r="CF243" s="669"/>
      <c r="CG243" s="669"/>
      <c r="CH243" s="669"/>
      <c r="CI243" s="669"/>
      <c r="CJ243" s="669"/>
      <c r="CK243" s="669"/>
      <c r="CL243" s="669"/>
      <c r="CM243" s="669"/>
      <c r="CN243" s="669"/>
      <c r="CO243" s="669"/>
      <c r="CP243" s="669"/>
      <c r="CQ243" s="669"/>
      <c r="CR243" s="669"/>
      <c r="CS243" s="669"/>
      <c r="CT243" s="669"/>
      <c r="CU243" s="669"/>
      <c r="CV243" s="669"/>
      <c r="CW243" s="669"/>
      <c r="CX243" s="669"/>
      <c r="CY243" s="669"/>
      <c r="CZ243" s="669"/>
      <c r="DA243" s="669"/>
      <c r="DB243" s="669"/>
      <c r="DC243" s="669"/>
      <c r="DD243" s="669"/>
      <c r="DE243" s="669"/>
      <c r="DF243" s="669"/>
      <c r="DG243" s="669"/>
      <c r="DH243" s="669"/>
      <c r="DI243" s="669"/>
      <c r="DJ243" s="669"/>
      <c r="DK243" s="669"/>
      <c r="DL243" s="669"/>
      <c r="DM243" s="669"/>
      <c r="DN243" s="669"/>
      <c r="DO243" s="669"/>
      <c r="DP243" s="669"/>
      <c r="DQ243" s="669"/>
      <c r="DR243" s="669"/>
      <c r="DS243" s="669"/>
      <c r="DT243" s="669"/>
      <c r="DU243" s="669"/>
      <c r="DV243" s="669"/>
      <c r="DW243" s="669"/>
      <c r="DX243" s="669"/>
      <c r="DY243" s="669"/>
      <c r="DZ243" s="669"/>
      <c r="EA243" s="669"/>
      <c r="EB243" s="669"/>
      <c r="EC243" s="669"/>
      <c r="ED243" s="669"/>
      <c r="EE243" s="669"/>
      <c r="EF243" s="669"/>
      <c r="EG243" s="669"/>
      <c r="EH243" s="669"/>
      <c r="EI243" s="669"/>
      <c r="EJ243" s="669"/>
      <c r="EK243" s="669"/>
      <c r="EL243" s="669"/>
      <c r="EM243" s="669"/>
      <c r="EN243" s="669"/>
      <c r="EO243" s="669"/>
      <c r="EP243" s="669"/>
      <c r="EQ243" s="669"/>
      <c r="ER243" s="669"/>
      <c r="ES243" s="669"/>
      <c r="ET243" s="669"/>
      <c r="EU243" s="669"/>
      <c r="EV243" s="669"/>
      <c r="EW243" s="669"/>
      <c r="EX243" s="669"/>
      <c r="EY243" s="669"/>
      <c r="EZ243" s="669"/>
      <c r="FA243" s="669"/>
      <c r="FB243" s="669"/>
      <c r="FC243" s="669"/>
      <c r="FD243" s="669"/>
      <c r="FE243" s="669"/>
      <c r="FF243" s="669"/>
      <c r="FG243" s="669"/>
      <c r="FH243" s="669"/>
      <c r="FI243" s="669"/>
      <c r="FJ243" s="669"/>
      <c r="FK243" s="669"/>
      <c r="FL243" s="669"/>
      <c r="FM243" s="669"/>
      <c r="FN243" s="669"/>
      <c r="FO243" s="669"/>
      <c r="FP243" s="669"/>
      <c r="FQ243" s="669"/>
      <c r="FR243" s="669"/>
      <c r="FS243" s="669"/>
      <c r="FT243" s="669"/>
      <c r="FU243" s="669"/>
      <c r="FV243" s="669"/>
      <c r="FW243" s="669"/>
      <c r="FX243" s="669"/>
      <c r="FY243" s="669"/>
      <c r="FZ243" s="669"/>
      <c r="GA243" s="669"/>
      <c r="GB243" s="669"/>
      <c r="GC243" s="669"/>
      <c r="GD243" s="669"/>
      <c r="GE243" s="669"/>
      <c r="GF243" s="669"/>
      <c r="GG243" s="669"/>
      <c r="GH243" s="669"/>
      <c r="GI243" s="669"/>
      <c r="GJ243" s="669"/>
      <c r="GK243" s="669"/>
      <c r="GL243" s="669"/>
      <c r="GM243" s="669"/>
      <c r="GN243" s="669"/>
      <c r="GO243" s="669"/>
      <c r="GP243" s="669"/>
      <c r="GQ243" s="669"/>
      <c r="GR243" s="669"/>
      <c r="GS243" s="669"/>
      <c r="GT243" s="669"/>
      <c r="GU243" s="669"/>
      <c r="GV243" s="669"/>
      <c r="GW243" s="669"/>
      <c r="GX243" s="669"/>
      <c r="GY243" s="669"/>
      <c r="GZ243" s="669"/>
      <c r="HA243" s="669"/>
      <c r="HB243" s="669"/>
      <c r="HC243" s="669"/>
      <c r="HD243" s="669"/>
      <c r="HE243" s="669"/>
      <c r="HF243" s="669"/>
      <c r="HG243" s="669"/>
      <c r="HH243" s="669"/>
      <c r="HI243" s="669"/>
      <c r="HJ243" s="669"/>
      <c r="HK243" s="669"/>
      <c r="HL243" s="669"/>
      <c r="HM243" s="669"/>
      <c r="HN243" s="669"/>
      <c r="HO243" s="669"/>
      <c r="HP243" s="669"/>
      <c r="HQ243" s="669"/>
      <c r="HR243" s="669"/>
      <c r="HS243" s="669"/>
      <c r="HT243" s="669"/>
      <c r="HU243" s="669"/>
      <c r="HV243" s="669"/>
      <c r="HW243" s="669"/>
      <c r="HX243" s="669"/>
      <c r="HY243" s="669"/>
      <c r="HZ243" s="669"/>
      <c r="IA243" s="669"/>
      <c r="IB243" s="669"/>
      <c r="IC243" s="669"/>
      <c r="ID243" s="669"/>
      <c r="IE243" s="669"/>
      <c r="IF243" s="669"/>
      <c r="IG243" s="669"/>
      <c r="IH243" s="669"/>
      <c r="II243" s="669"/>
      <c r="IJ243" s="669"/>
      <c r="IK243" s="669"/>
      <c r="IL243" s="669"/>
      <c r="IM243" s="669"/>
    </row>
  </sheetData>
  <autoFilter ref="A3:T195"/>
  <mergeCells count="192">
    <mergeCell ref="N240:N241"/>
    <mergeCell ref="O240:O241"/>
    <mergeCell ref="P240:P241"/>
    <mergeCell ref="Q240:Q241"/>
    <mergeCell ref="R240:R241"/>
    <mergeCell ref="S240:S241"/>
    <mergeCell ref="T240:T241"/>
    <mergeCell ref="D240:D241"/>
    <mergeCell ref="E240:E241"/>
    <mergeCell ref="F240:F241"/>
    <mergeCell ref="G240:G241"/>
    <mergeCell ref="I240:I241"/>
    <mergeCell ref="J240:J241"/>
    <mergeCell ref="K240:K241"/>
    <mergeCell ref="L240:L241"/>
    <mergeCell ref="M240:M241"/>
    <mergeCell ref="O234:O235"/>
    <mergeCell ref="P234:P235"/>
    <mergeCell ref="Q234:Q235"/>
    <mergeCell ref="R234:R235"/>
    <mergeCell ref="S234:S235"/>
    <mergeCell ref="T234:T235"/>
    <mergeCell ref="D237:D238"/>
    <mergeCell ref="E237:E238"/>
    <mergeCell ref="F237:F238"/>
    <mergeCell ref="G237:G238"/>
    <mergeCell ref="I237:I238"/>
    <mergeCell ref="J237:J238"/>
    <mergeCell ref="K237:K238"/>
    <mergeCell ref="L237:L238"/>
    <mergeCell ref="M237:M238"/>
    <mergeCell ref="N237:N238"/>
    <mergeCell ref="O237:O238"/>
    <mergeCell ref="P237:P238"/>
    <mergeCell ref="Q237:Q238"/>
    <mergeCell ref="R237:R238"/>
    <mergeCell ref="S237:S238"/>
    <mergeCell ref="T237:T238"/>
    <mergeCell ref="D234:D235"/>
    <mergeCell ref="E234:E235"/>
    <mergeCell ref="F234:F235"/>
    <mergeCell ref="G234:G235"/>
    <mergeCell ref="I234:I235"/>
    <mergeCell ref="J234:J235"/>
    <mergeCell ref="K234:K235"/>
    <mergeCell ref="L234:L235"/>
    <mergeCell ref="M234:M235"/>
    <mergeCell ref="N228:N229"/>
    <mergeCell ref="F228:F229"/>
    <mergeCell ref="G228:G229"/>
    <mergeCell ref="I228:I229"/>
    <mergeCell ref="J228:J229"/>
    <mergeCell ref="K228:K229"/>
    <mergeCell ref="L228:L229"/>
    <mergeCell ref="M228:M229"/>
    <mergeCell ref="N234:N235"/>
    <mergeCell ref="O228:O229"/>
    <mergeCell ref="P228:P229"/>
    <mergeCell ref="Q228:Q229"/>
    <mergeCell ref="R228:R229"/>
    <mergeCell ref="S228:S229"/>
    <mergeCell ref="T228:T229"/>
    <mergeCell ref="D231:D232"/>
    <mergeCell ref="E231:E232"/>
    <mergeCell ref="F231:F232"/>
    <mergeCell ref="G231:G232"/>
    <mergeCell ref="I231:I232"/>
    <mergeCell ref="J231:J232"/>
    <mergeCell ref="K231:K232"/>
    <mergeCell ref="L231:L232"/>
    <mergeCell ref="M231:M232"/>
    <mergeCell ref="N231:N232"/>
    <mergeCell ref="O231:O232"/>
    <mergeCell ref="P231:P232"/>
    <mergeCell ref="Q231:Q232"/>
    <mergeCell ref="R231:R232"/>
    <mergeCell ref="S231:S232"/>
    <mergeCell ref="T231:T232"/>
    <mergeCell ref="D228:D229"/>
    <mergeCell ref="E228:E229"/>
    <mergeCell ref="O219:O220"/>
    <mergeCell ref="P219:P220"/>
    <mergeCell ref="Q219:Q220"/>
    <mergeCell ref="R219:R220"/>
    <mergeCell ref="S219:S220"/>
    <mergeCell ref="T219:T220"/>
    <mergeCell ref="D225:D226"/>
    <mergeCell ref="E225:E226"/>
    <mergeCell ref="F225:F226"/>
    <mergeCell ref="G225:G226"/>
    <mergeCell ref="I225:I226"/>
    <mergeCell ref="J225:J226"/>
    <mergeCell ref="K225:K226"/>
    <mergeCell ref="L225:L226"/>
    <mergeCell ref="M225:M226"/>
    <mergeCell ref="N225:N226"/>
    <mergeCell ref="O225:O226"/>
    <mergeCell ref="P225:P226"/>
    <mergeCell ref="Q225:Q226"/>
    <mergeCell ref="R225:R226"/>
    <mergeCell ref="S225:S226"/>
    <mergeCell ref="T225:T226"/>
    <mergeCell ref="D219:D220"/>
    <mergeCell ref="E219:E220"/>
    <mergeCell ref="E211:E212"/>
    <mergeCell ref="F219:F220"/>
    <mergeCell ref="G219:G220"/>
    <mergeCell ref="I219:I220"/>
    <mergeCell ref="J219:J220"/>
    <mergeCell ref="K219:K220"/>
    <mergeCell ref="L219:L220"/>
    <mergeCell ref="M219:M220"/>
    <mergeCell ref="N211:N212"/>
    <mergeCell ref="F211:F212"/>
    <mergeCell ref="G211:G212"/>
    <mergeCell ref="I211:I212"/>
    <mergeCell ref="J211:J212"/>
    <mergeCell ref="K211:K212"/>
    <mergeCell ref="L211:L212"/>
    <mergeCell ref="M211:M212"/>
    <mergeCell ref="N219:N220"/>
    <mergeCell ref="M199:M200"/>
    <mergeCell ref="O211:O212"/>
    <mergeCell ref="P211:P212"/>
    <mergeCell ref="Q211:Q212"/>
    <mergeCell ref="R211:R212"/>
    <mergeCell ref="S211:S212"/>
    <mergeCell ref="T211:T212"/>
    <mergeCell ref="D217:D218"/>
    <mergeCell ref="E217:E218"/>
    <mergeCell ref="F217:F218"/>
    <mergeCell ref="G217:G218"/>
    <mergeCell ref="I217:I218"/>
    <mergeCell ref="J217:J218"/>
    <mergeCell ref="K217:K218"/>
    <mergeCell ref="L217:L218"/>
    <mergeCell ref="M217:M218"/>
    <mergeCell ref="N217:N218"/>
    <mergeCell ref="O217:O218"/>
    <mergeCell ref="P217:P218"/>
    <mergeCell ref="Q217:Q218"/>
    <mergeCell ref="R217:R218"/>
    <mergeCell ref="S217:S218"/>
    <mergeCell ref="T217:T218"/>
    <mergeCell ref="D211:D212"/>
    <mergeCell ref="D196:D197"/>
    <mergeCell ref="E196:E197"/>
    <mergeCell ref="F196:F197"/>
    <mergeCell ref="G196:G197"/>
    <mergeCell ref="I196:I197"/>
    <mergeCell ref="J196:J197"/>
    <mergeCell ref="K196:K197"/>
    <mergeCell ref="D199:D200"/>
    <mergeCell ref="E199:E200"/>
    <mergeCell ref="F199:F200"/>
    <mergeCell ref="G199:G200"/>
    <mergeCell ref="I199:I200"/>
    <mergeCell ref="J199:J200"/>
    <mergeCell ref="K199:K200"/>
    <mergeCell ref="L196:L197"/>
    <mergeCell ref="M196:M197"/>
    <mergeCell ref="N196:N197"/>
    <mergeCell ref="O196:O197"/>
    <mergeCell ref="P196:P197"/>
    <mergeCell ref="Q196:Q197"/>
    <mergeCell ref="R196:R197"/>
    <mergeCell ref="S196:S197"/>
    <mergeCell ref="T196:T197"/>
    <mergeCell ref="N199:N200"/>
    <mergeCell ref="O199:O200"/>
    <mergeCell ref="P199:P200"/>
    <mergeCell ref="Q199:Q200"/>
    <mergeCell ref="R199:R200"/>
    <mergeCell ref="S199:S200"/>
    <mergeCell ref="T199:T200"/>
    <mergeCell ref="E206:E207"/>
    <mergeCell ref="G206:G207"/>
    <mergeCell ref="I206:I207"/>
    <mergeCell ref="J206:J207"/>
    <mergeCell ref="K206:K207"/>
    <mergeCell ref="L206:L207"/>
    <mergeCell ref="F206:F207"/>
    <mergeCell ref="H206:H207"/>
    <mergeCell ref="M206:M207"/>
    <mergeCell ref="N206:N207"/>
    <mergeCell ref="O206:O207"/>
    <mergeCell ref="S206:S207"/>
    <mergeCell ref="T206:T207"/>
    <mergeCell ref="P206:P207"/>
    <mergeCell ref="Q206:Q207"/>
    <mergeCell ref="R206:R207"/>
    <mergeCell ref="L199:L200"/>
  </mergeCells>
  <phoneticPr fontId="32" type="noConversion"/>
  <pageMargins left="0.78749999999999998" right="0.78749999999999998" top="1.0631944444444446" bottom="1.0631944444444446" header="0.51180555555555551" footer="0.51180555555555551"/>
  <pageSetup paperSize="9" scale="46" firstPageNumber="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5"/>
  <sheetViews>
    <sheetView zoomScaleSheetLayoutView="100" workbookViewId="0">
      <selection activeCell="F3" sqref="F3"/>
    </sheetView>
  </sheetViews>
  <sheetFormatPr defaultColWidth="11.5703125" defaultRowHeight="12.75"/>
  <cols>
    <col min="1" max="1" width="11.5703125" style="399" customWidth="1"/>
    <col min="2" max="2" width="25.7109375" style="423" customWidth="1"/>
    <col min="3" max="3" width="11.5703125" style="399" customWidth="1"/>
    <col min="4" max="4" width="38" style="399" customWidth="1"/>
    <col min="5" max="5" width="21.42578125" style="399" customWidth="1"/>
    <col min="6" max="7" width="14.140625" style="399" customWidth="1"/>
    <col min="8" max="256" width="11.5703125" style="399"/>
    <col min="257" max="257" width="11.5703125" style="399" customWidth="1"/>
    <col min="258" max="258" width="25.7109375" style="399" customWidth="1"/>
    <col min="259" max="259" width="11.5703125" style="399" customWidth="1"/>
    <col min="260" max="260" width="38" style="399" customWidth="1"/>
    <col min="261" max="261" width="21.42578125" style="399" customWidth="1"/>
    <col min="262" max="263" width="14.140625" style="399" customWidth="1"/>
    <col min="264" max="512" width="11.5703125" style="399"/>
    <col min="513" max="513" width="11.5703125" style="399" customWidth="1"/>
    <col min="514" max="514" width="25.7109375" style="399" customWidth="1"/>
    <col min="515" max="515" width="11.5703125" style="399" customWidth="1"/>
    <col min="516" max="516" width="38" style="399" customWidth="1"/>
    <col min="517" max="517" width="21.42578125" style="399" customWidth="1"/>
    <col min="518" max="519" width="14.140625" style="399" customWidth="1"/>
    <col min="520" max="768" width="11.5703125" style="399"/>
    <col min="769" max="769" width="11.5703125" style="399" customWidth="1"/>
    <col min="770" max="770" width="25.7109375" style="399" customWidth="1"/>
    <col min="771" max="771" width="11.5703125" style="399" customWidth="1"/>
    <col min="772" max="772" width="38" style="399" customWidth="1"/>
    <col min="773" max="773" width="21.42578125" style="399" customWidth="1"/>
    <col min="774" max="775" width="14.140625" style="399" customWidth="1"/>
    <col min="776" max="1024" width="11.5703125" style="399"/>
    <col min="1025" max="1025" width="11.5703125" style="399" customWidth="1"/>
    <col min="1026" max="1026" width="25.7109375" style="399" customWidth="1"/>
    <col min="1027" max="1027" width="11.5703125" style="399" customWidth="1"/>
    <col min="1028" max="1028" width="38" style="399" customWidth="1"/>
    <col min="1029" max="1029" width="21.42578125" style="399" customWidth="1"/>
    <col min="1030" max="1031" width="14.140625" style="399" customWidth="1"/>
    <col min="1032" max="1280" width="11.5703125" style="399"/>
    <col min="1281" max="1281" width="11.5703125" style="399" customWidth="1"/>
    <col min="1282" max="1282" width="25.7109375" style="399" customWidth="1"/>
    <col min="1283" max="1283" width="11.5703125" style="399" customWidth="1"/>
    <col min="1284" max="1284" width="38" style="399" customWidth="1"/>
    <col min="1285" max="1285" width="21.42578125" style="399" customWidth="1"/>
    <col min="1286" max="1287" width="14.140625" style="399" customWidth="1"/>
    <col min="1288" max="1536" width="11.5703125" style="399"/>
    <col min="1537" max="1537" width="11.5703125" style="399" customWidth="1"/>
    <col min="1538" max="1538" width="25.7109375" style="399" customWidth="1"/>
    <col min="1539" max="1539" width="11.5703125" style="399" customWidth="1"/>
    <col min="1540" max="1540" width="38" style="399" customWidth="1"/>
    <col min="1541" max="1541" width="21.42578125" style="399" customWidth="1"/>
    <col min="1542" max="1543" width="14.140625" style="399" customWidth="1"/>
    <col min="1544" max="1792" width="11.5703125" style="399"/>
    <col min="1793" max="1793" width="11.5703125" style="399" customWidth="1"/>
    <col min="1794" max="1794" width="25.7109375" style="399" customWidth="1"/>
    <col min="1795" max="1795" width="11.5703125" style="399" customWidth="1"/>
    <col min="1796" max="1796" width="38" style="399" customWidth="1"/>
    <col min="1797" max="1797" width="21.42578125" style="399" customWidth="1"/>
    <col min="1798" max="1799" width="14.140625" style="399" customWidth="1"/>
    <col min="1800" max="2048" width="11.5703125" style="399"/>
    <col min="2049" max="2049" width="11.5703125" style="399" customWidth="1"/>
    <col min="2050" max="2050" width="25.7109375" style="399" customWidth="1"/>
    <col min="2051" max="2051" width="11.5703125" style="399" customWidth="1"/>
    <col min="2052" max="2052" width="38" style="399" customWidth="1"/>
    <col min="2053" max="2053" width="21.42578125" style="399" customWidth="1"/>
    <col min="2054" max="2055" width="14.140625" style="399" customWidth="1"/>
    <col min="2056" max="2304" width="11.5703125" style="399"/>
    <col min="2305" max="2305" width="11.5703125" style="399" customWidth="1"/>
    <col min="2306" max="2306" width="25.7109375" style="399" customWidth="1"/>
    <col min="2307" max="2307" width="11.5703125" style="399" customWidth="1"/>
    <col min="2308" max="2308" width="38" style="399" customWidth="1"/>
    <col min="2309" max="2309" width="21.42578125" style="399" customWidth="1"/>
    <col min="2310" max="2311" width="14.140625" style="399" customWidth="1"/>
    <col min="2312" max="2560" width="11.5703125" style="399"/>
    <col min="2561" max="2561" width="11.5703125" style="399" customWidth="1"/>
    <col min="2562" max="2562" width="25.7109375" style="399" customWidth="1"/>
    <col min="2563" max="2563" width="11.5703125" style="399" customWidth="1"/>
    <col min="2564" max="2564" width="38" style="399" customWidth="1"/>
    <col min="2565" max="2565" width="21.42578125" style="399" customWidth="1"/>
    <col min="2566" max="2567" width="14.140625" style="399" customWidth="1"/>
    <col min="2568" max="2816" width="11.5703125" style="399"/>
    <col min="2817" max="2817" width="11.5703125" style="399" customWidth="1"/>
    <col min="2818" max="2818" width="25.7109375" style="399" customWidth="1"/>
    <col min="2819" max="2819" width="11.5703125" style="399" customWidth="1"/>
    <col min="2820" max="2820" width="38" style="399" customWidth="1"/>
    <col min="2821" max="2821" width="21.42578125" style="399" customWidth="1"/>
    <col min="2822" max="2823" width="14.140625" style="399" customWidth="1"/>
    <col min="2824" max="3072" width="11.5703125" style="399"/>
    <col min="3073" max="3073" width="11.5703125" style="399" customWidth="1"/>
    <col min="3074" max="3074" width="25.7109375" style="399" customWidth="1"/>
    <col min="3075" max="3075" width="11.5703125" style="399" customWidth="1"/>
    <col min="3076" max="3076" width="38" style="399" customWidth="1"/>
    <col min="3077" max="3077" width="21.42578125" style="399" customWidth="1"/>
    <col min="3078" max="3079" width="14.140625" style="399" customWidth="1"/>
    <col min="3080" max="3328" width="11.5703125" style="399"/>
    <col min="3329" max="3329" width="11.5703125" style="399" customWidth="1"/>
    <col min="3330" max="3330" width="25.7109375" style="399" customWidth="1"/>
    <col min="3331" max="3331" width="11.5703125" style="399" customWidth="1"/>
    <col min="3332" max="3332" width="38" style="399" customWidth="1"/>
    <col min="3333" max="3333" width="21.42578125" style="399" customWidth="1"/>
    <col min="3334" max="3335" width="14.140625" style="399" customWidth="1"/>
    <col min="3336" max="3584" width="11.5703125" style="399"/>
    <col min="3585" max="3585" width="11.5703125" style="399" customWidth="1"/>
    <col min="3586" max="3586" width="25.7109375" style="399" customWidth="1"/>
    <col min="3587" max="3587" width="11.5703125" style="399" customWidth="1"/>
    <col min="3588" max="3588" width="38" style="399" customWidth="1"/>
    <col min="3589" max="3589" width="21.42578125" style="399" customWidth="1"/>
    <col min="3590" max="3591" width="14.140625" style="399" customWidth="1"/>
    <col min="3592" max="3840" width="11.5703125" style="399"/>
    <col min="3841" max="3841" width="11.5703125" style="399" customWidth="1"/>
    <col min="3842" max="3842" width="25.7109375" style="399" customWidth="1"/>
    <col min="3843" max="3843" width="11.5703125" style="399" customWidth="1"/>
    <col min="3844" max="3844" width="38" style="399" customWidth="1"/>
    <col min="3845" max="3845" width="21.42578125" style="399" customWidth="1"/>
    <col min="3846" max="3847" width="14.140625" style="399" customWidth="1"/>
    <col min="3848" max="4096" width="11.5703125" style="399"/>
    <col min="4097" max="4097" width="11.5703125" style="399" customWidth="1"/>
    <col min="4098" max="4098" width="25.7109375" style="399" customWidth="1"/>
    <col min="4099" max="4099" width="11.5703125" style="399" customWidth="1"/>
    <col min="4100" max="4100" width="38" style="399" customWidth="1"/>
    <col min="4101" max="4101" width="21.42578125" style="399" customWidth="1"/>
    <col min="4102" max="4103" width="14.140625" style="399" customWidth="1"/>
    <col min="4104" max="4352" width="11.5703125" style="399"/>
    <col min="4353" max="4353" width="11.5703125" style="399" customWidth="1"/>
    <col min="4354" max="4354" width="25.7109375" style="399" customWidth="1"/>
    <col min="4355" max="4355" width="11.5703125" style="399" customWidth="1"/>
    <col min="4356" max="4356" width="38" style="399" customWidth="1"/>
    <col min="4357" max="4357" width="21.42578125" style="399" customWidth="1"/>
    <col min="4358" max="4359" width="14.140625" style="399" customWidth="1"/>
    <col min="4360" max="4608" width="11.5703125" style="399"/>
    <col min="4609" max="4609" width="11.5703125" style="399" customWidth="1"/>
    <col min="4610" max="4610" width="25.7109375" style="399" customWidth="1"/>
    <col min="4611" max="4611" width="11.5703125" style="399" customWidth="1"/>
    <col min="4612" max="4612" width="38" style="399" customWidth="1"/>
    <col min="4613" max="4613" width="21.42578125" style="399" customWidth="1"/>
    <col min="4614" max="4615" width="14.140625" style="399" customWidth="1"/>
    <col min="4616" max="4864" width="11.5703125" style="399"/>
    <col min="4865" max="4865" width="11.5703125" style="399" customWidth="1"/>
    <col min="4866" max="4866" width="25.7109375" style="399" customWidth="1"/>
    <col min="4867" max="4867" width="11.5703125" style="399" customWidth="1"/>
    <col min="4868" max="4868" width="38" style="399" customWidth="1"/>
    <col min="4869" max="4869" width="21.42578125" style="399" customWidth="1"/>
    <col min="4870" max="4871" width="14.140625" style="399" customWidth="1"/>
    <col min="4872" max="5120" width="11.5703125" style="399"/>
    <col min="5121" max="5121" width="11.5703125" style="399" customWidth="1"/>
    <col min="5122" max="5122" width="25.7109375" style="399" customWidth="1"/>
    <col min="5123" max="5123" width="11.5703125" style="399" customWidth="1"/>
    <col min="5124" max="5124" width="38" style="399" customWidth="1"/>
    <col min="5125" max="5125" width="21.42578125" style="399" customWidth="1"/>
    <col min="5126" max="5127" width="14.140625" style="399" customWidth="1"/>
    <col min="5128" max="5376" width="11.5703125" style="399"/>
    <col min="5377" max="5377" width="11.5703125" style="399" customWidth="1"/>
    <col min="5378" max="5378" width="25.7109375" style="399" customWidth="1"/>
    <col min="5379" max="5379" width="11.5703125" style="399" customWidth="1"/>
    <col min="5380" max="5380" width="38" style="399" customWidth="1"/>
    <col min="5381" max="5381" width="21.42578125" style="399" customWidth="1"/>
    <col min="5382" max="5383" width="14.140625" style="399" customWidth="1"/>
    <col min="5384" max="5632" width="11.5703125" style="399"/>
    <col min="5633" max="5633" width="11.5703125" style="399" customWidth="1"/>
    <col min="5634" max="5634" width="25.7109375" style="399" customWidth="1"/>
    <col min="5635" max="5635" width="11.5703125" style="399" customWidth="1"/>
    <col min="5636" max="5636" width="38" style="399" customWidth="1"/>
    <col min="5637" max="5637" width="21.42578125" style="399" customWidth="1"/>
    <col min="5638" max="5639" width="14.140625" style="399" customWidth="1"/>
    <col min="5640" max="5888" width="11.5703125" style="399"/>
    <col min="5889" max="5889" width="11.5703125" style="399" customWidth="1"/>
    <col min="5890" max="5890" width="25.7109375" style="399" customWidth="1"/>
    <col min="5891" max="5891" width="11.5703125" style="399" customWidth="1"/>
    <col min="5892" max="5892" width="38" style="399" customWidth="1"/>
    <col min="5893" max="5893" width="21.42578125" style="399" customWidth="1"/>
    <col min="5894" max="5895" width="14.140625" style="399" customWidth="1"/>
    <col min="5896" max="6144" width="11.5703125" style="399"/>
    <col min="6145" max="6145" width="11.5703125" style="399" customWidth="1"/>
    <col min="6146" max="6146" width="25.7109375" style="399" customWidth="1"/>
    <col min="6147" max="6147" width="11.5703125" style="399" customWidth="1"/>
    <col min="6148" max="6148" width="38" style="399" customWidth="1"/>
    <col min="6149" max="6149" width="21.42578125" style="399" customWidth="1"/>
    <col min="6150" max="6151" width="14.140625" style="399" customWidth="1"/>
    <col min="6152" max="6400" width="11.5703125" style="399"/>
    <col min="6401" max="6401" width="11.5703125" style="399" customWidth="1"/>
    <col min="6402" max="6402" width="25.7109375" style="399" customWidth="1"/>
    <col min="6403" max="6403" width="11.5703125" style="399" customWidth="1"/>
    <col min="6404" max="6404" width="38" style="399" customWidth="1"/>
    <col min="6405" max="6405" width="21.42578125" style="399" customWidth="1"/>
    <col min="6406" max="6407" width="14.140625" style="399" customWidth="1"/>
    <col min="6408" max="6656" width="11.5703125" style="399"/>
    <col min="6657" max="6657" width="11.5703125" style="399" customWidth="1"/>
    <col min="6658" max="6658" width="25.7109375" style="399" customWidth="1"/>
    <col min="6659" max="6659" width="11.5703125" style="399" customWidth="1"/>
    <col min="6660" max="6660" width="38" style="399" customWidth="1"/>
    <col min="6661" max="6661" width="21.42578125" style="399" customWidth="1"/>
    <col min="6662" max="6663" width="14.140625" style="399" customWidth="1"/>
    <col min="6664" max="6912" width="11.5703125" style="399"/>
    <col min="6913" max="6913" width="11.5703125" style="399" customWidth="1"/>
    <col min="6914" max="6914" width="25.7109375" style="399" customWidth="1"/>
    <col min="6915" max="6915" width="11.5703125" style="399" customWidth="1"/>
    <col min="6916" max="6916" width="38" style="399" customWidth="1"/>
    <col min="6917" max="6917" width="21.42578125" style="399" customWidth="1"/>
    <col min="6918" max="6919" width="14.140625" style="399" customWidth="1"/>
    <col min="6920" max="7168" width="11.5703125" style="399"/>
    <col min="7169" max="7169" width="11.5703125" style="399" customWidth="1"/>
    <col min="7170" max="7170" width="25.7109375" style="399" customWidth="1"/>
    <col min="7171" max="7171" width="11.5703125" style="399" customWidth="1"/>
    <col min="7172" max="7172" width="38" style="399" customWidth="1"/>
    <col min="7173" max="7173" width="21.42578125" style="399" customWidth="1"/>
    <col min="7174" max="7175" width="14.140625" style="399" customWidth="1"/>
    <col min="7176" max="7424" width="11.5703125" style="399"/>
    <col min="7425" max="7425" width="11.5703125" style="399" customWidth="1"/>
    <col min="7426" max="7426" width="25.7109375" style="399" customWidth="1"/>
    <col min="7427" max="7427" width="11.5703125" style="399" customWidth="1"/>
    <col min="7428" max="7428" width="38" style="399" customWidth="1"/>
    <col min="7429" max="7429" width="21.42578125" style="399" customWidth="1"/>
    <col min="7430" max="7431" width="14.140625" style="399" customWidth="1"/>
    <col min="7432" max="7680" width="11.5703125" style="399"/>
    <col min="7681" max="7681" width="11.5703125" style="399" customWidth="1"/>
    <col min="7682" max="7682" width="25.7109375" style="399" customWidth="1"/>
    <col min="7683" max="7683" width="11.5703125" style="399" customWidth="1"/>
    <col min="7684" max="7684" width="38" style="399" customWidth="1"/>
    <col min="7685" max="7685" width="21.42578125" style="399" customWidth="1"/>
    <col min="7686" max="7687" width="14.140625" style="399" customWidth="1"/>
    <col min="7688" max="7936" width="11.5703125" style="399"/>
    <col min="7937" max="7937" width="11.5703125" style="399" customWidth="1"/>
    <col min="7938" max="7938" width="25.7109375" style="399" customWidth="1"/>
    <col min="7939" max="7939" width="11.5703125" style="399" customWidth="1"/>
    <col min="7940" max="7940" width="38" style="399" customWidth="1"/>
    <col min="7941" max="7941" width="21.42578125" style="399" customWidth="1"/>
    <col min="7942" max="7943" width="14.140625" style="399" customWidth="1"/>
    <col min="7944" max="8192" width="11.5703125" style="399"/>
    <col min="8193" max="8193" width="11.5703125" style="399" customWidth="1"/>
    <col min="8194" max="8194" width="25.7109375" style="399" customWidth="1"/>
    <col min="8195" max="8195" width="11.5703125" style="399" customWidth="1"/>
    <col min="8196" max="8196" width="38" style="399" customWidth="1"/>
    <col min="8197" max="8197" width="21.42578125" style="399" customWidth="1"/>
    <col min="8198" max="8199" width="14.140625" style="399" customWidth="1"/>
    <col min="8200" max="8448" width="11.5703125" style="399"/>
    <col min="8449" max="8449" width="11.5703125" style="399" customWidth="1"/>
    <col min="8450" max="8450" width="25.7109375" style="399" customWidth="1"/>
    <col min="8451" max="8451" width="11.5703125" style="399" customWidth="1"/>
    <col min="8452" max="8452" width="38" style="399" customWidth="1"/>
    <col min="8453" max="8453" width="21.42578125" style="399" customWidth="1"/>
    <col min="8454" max="8455" width="14.140625" style="399" customWidth="1"/>
    <col min="8456" max="8704" width="11.5703125" style="399"/>
    <col min="8705" max="8705" width="11.5703125" style="399" customWidth="1"/>
    <col min="8706" max="8706" width="25.7109375" style="399" customWidth="1"/>
    <col min="8707" max="8707" width="11.5703125" style="399" customWidth="1"/>
    <col min="8708" max="8708" width="38" style="399" customWidth="1"/>
    <col min="8709" max="8709" width="21.42578125" style="399" customWidth="1"/>
    <col min="8710" max="8711" width="14.140625" style="399" customWidth="1"/>
    <col min="8712" max="8960" width="11.5703125" style="399"/>
    <col min="8961" max="8961" width="11.5703125" style="399" customWidth="1"/>
    <col min="8962" max="8962" width="25.7109375" style="399" customWidth="1"/>
    <col min="8963" max="8963" width="11.5703125" style="399" customWidth="1"/>
    <col min="8964" max="8964" width="38" style="399" customWidth="1"/>
    <col min="8965" max="8965" width="21.42578125" style="399" customWidth="1"/>
    <col min="8966" max="8967" width="14.140625" style="399" customWidth="1"/>
    <col min="8968" max="9216" width="11.5703125" style="399"/>
    <col min="9217" max="9217" width="11.5703125" style="399" customWidth="1"/>
    <col min="9218" max="9218" width="25.7109375" style="399" customWidth="1"/>
    <col min="9219" max="9219" width="11.5703125" style="399" customWidth="1"/>
    <col min="9220" max="9220" width="38" style="399" customWidth="1"/>
    <col min="9221" max="9221" width="21.42578125" style="399" customWidth="1"/>
    <col min="9222" max="9223" width="14.140625" style="399" customWidth="1"/>
    <col min="9224" max="9472" width="11.5703125" style="399"/>
    <col min="9473" max="9473" width="11.5703125" style="399" customWidth="1"/>
    <col min="9474" max="9474" width="25.7109375" style="399" customWidth="1"/>
    <col min="9475" max="9475" width="11.5703125" style="399" customWidth="1"/>
    <col min="9476" max="9476" width="38" style="399" customWidth="1"/>
    <col min="9477" max="9477" width="21.42578125" style="399" customWidth="1"/>
    <col min="9478" max="9479" width="14.140625" style="399" customWidth="1"/>
    <col min="9480" max="9728" width="11.5703125" style="399"/>
    <col min="9729" max="9729" width="11.5703125" style="399" customWidth="1"/>
    <col min="9730" max="9730" width="25.7109375" style="399" customWidth="1"/>
    <col min="9731" max="9731" width="11.5703125" style="399" customWidth="1"/>
    <col min="9732" max="9732" width="38" style="399" customWidth="1"/>
    <col min="9733" max="9733" width="21.42578125" style="399" customWidth="1"/>
    <col min="9734" max="9735" width="14.140625" style="399" customWidth="1"/>
    <col min="9736" max="9984" width="11.5703125" style="399"/>
    <col min="9985" max="9985" width="11.5703125" style="399" customWidth="1"/>
    <col min="9986" max="9986" width="25.7109375" style="399" customWidth="1"/>
    <col min="9987" max="9987" width="11.5703125" style="399" customWidth="1"/>
    <col min="9988" max="9988" width="38" style="399" customWidth="1"/>
    <col min="9989" max="9989" width="21.42578125" style="399" customWidth="1"/>
    <col min="9990" max="9991" width="14.140625" style="399" customWidth="1"/>
    <col min="9992" max="10240" width="11.5703125" style="399"/>
    <col min="10241" max="10241" width="11.5703125" style="399" customWidth="1"/>
    <col min="10242" max="10242" width="25.7109375" style="399" customWidth="1"/>
    <col min="10243" max="10243" width="11.5703125" style="399" customWidth="1"/>
    <col min="10244" max="10244" width="38" style="399" customWidth="1"/>
    <col min="10245" max="10245" width="21.42578125" style="399" customWidth="1"/>
    <col min="10246" max="10247" width="14.140625" style="399" customWidth="1"/>
    <col min="10248" max="10496" width="11.5703125" style="399"/>
    <col min="10497" max="10497" width="11.5703125" style="399" customWidth="1"/>
    <col min="10498" max="10498" width="25.7109375" style="399" customWidth="1"/>
    <col min="10499" max="10499" width="11.5703125" style="399" customWidth="1"/>
    <col min="10500" max="10500" width="38" style="399" customWidth="1"/>
    <col min="10501" max="10501" width="21.42578125" style="399" customWidth="1"/>
    <col min="10502" max="10503" width="14.140625" style="399" customWidth="1"/>
    <col min="10504" max="10752" width="11.5703125" style="399"/>
    <col min="10753" max="10753" width="11.5703125" style="399" customWidth="1"/>
    <col min="10754" max="10754" width="25.7109375" style="399" customWidth="1"/>
    <col min="10755" max="10755" width="11.5703125" style="399" customWidth="1"/>
    <col min="10756" max="10756" width="38" style="399" customWidth="1"/>
    <col min="10757" max="10757" width="21.42578125" style="399" customWidth="1"/>
    <col min="10758" max="10759" width="14.140625" style="399" customWidth="1"/>
    <col min="10760" max="11008" width="11.5703125" style="399"/>
    <col min="11009" max="11009" width="11.5703125" style="399" customWidth="1"/>
    <col min="11010" max="11010" width="25.7109375" style="399" customWidth="1"/>
    <col min="11011" max="11011" width="11.5703125" style="399" customWidth="1"/>
    <col min="11012" max="11012" width="38" style="399" customWidth="1"/>
    <col min="11013" max="11013" width="21.42578125" style="399" customWidth="1"/>
    <col min="11014" max="11015" width="14.140625" style="399" customWidth="1"/>
    <col min="11016" max="11264" width="11.5703125" style="399"/>
    <col min="11265" max="11265" width="11.5703125" style="399" customWidth="1"/>
    <col min="11266" max="11266" width="25.7109375" style="399" customWidth="1"/>
    <col min="11267" max="11267" width="11.5703125" style="399" customWidth="1"/>
    <col min="11268" max="11268" width="38" style="399" customWidth="1"/>
    <col min="11269" max="11269" width="21.42578125" style="399" customWidth="1"/>
    <col min="11270" max="11271" width="14.140625" style="399" customWidth="1"/>
    <col min="11272" max="11520" width="11.5703125" style="399"/>
    <col min="11521" max="11521" width="11.5703125" style="399" customWidth="1"/>
    <col min="11522" max="11522" width="25.7109375" style="399" customWidth="1"/>
    <col min="11523" max="11523" width="11.5703125" style="399" customWidth="1"/>
    <col min="11524" max="11524" width="38" style="399" customWidth="1"/>
    <col min="11525" max="11525" width="21.42578125" style="399" customWidth="1"/>
    <col min="11526" max="11527" width="14.140625" style="399" customWidth="1"/>
    <col min="11528" max="11776" width="11.5703125" style="399"/>
    <col min="11777" max="11777" width="11.5703125" style="399" customWidth="1"/>
    <col min="11778" max="11778" width="25.7109375" style="399" customWidth="1"/>
    <col min="11779" max="11779" width="11.5703125" style="399" customWidth="1"/>
    <col min="11780" max="11780" width="38" style="399" customWidth="1"/>
    <col min="11781" max="11781" width="21.42578125" style="399" customWidth="1"/>
    <col min="11782" max="11783" width="14.140625" style="399" customWidth="1"/>
    <col min="11784" max="12032" width="11.5703125" style="399"/>
    <col min="12033" max="12033" width="11.5703125" style="399" customWidth="1"/>
    <col min="12034" max="12034" width="25.7109375" style="399" customWidth="1"/>
    <col min="12035" max="12035" width="11.5703125" style="399" customWidth="1"/>
    <col min="12036" max="12036" width="38" style="399" customWidth="1"/>
    <col min="12037" max="12037" width="21.42578125" style="399" customWidth="1"/>
    <col min="12038" max="12039" width="14.140625" style="399" customWidth="1"/>
    <col min="12040" max="12288" width="11.5703125" style="399"/>
    <col min="12289" max="12289" width="11.5703125" style="399" customWidth="1"/>
    <col min="12290" max="12290" width="25.7109375" style="399" customWidth="1"/>
    <col min="12291" max="12291" width="11.5703125" style="399" customWidth="1"/>
    <col min="12292" max="12292" width="38" style="399" customWidth="1"/>
    <col min="12293" max="12293" width="21.42578125" style="399" customWidth="1"/>
    <col min="12294" max="12295" width="14.140625" style="399" customWidth="1"/>
    <col min="12296" max="12544" width="11.5703125" style="399"/>
    <col min="12545" max="12545" width="11.5703125" style="399" customWidth="1"/>
    <col min="12546" max="12546" width="25.7109375" style="399" customWidth="1"/>
    <col min="12547" max="12547" width="11.5703125" style="399" customWidth="1"/>
    <col min="12548" max="12548" width="38" style="399" customWidth="1"/>
    <col min="12549" max="12549" width="21.42578125" style="399" customWidth="1"/>
    <col min="12550" max="12551" width="14.140625" style="399" customWidth="1"/>
    <col min="12552" max="12800" width="11.5703125" style="399"/>
    <col min="12801" max="12801" width="11.5703125" style="399" customWidth="1"/>
    <col min="12802" max="12802" width="25.7109375" style="399" customWidth="1"/>
    <col min="12803" max="12803" width="11.5703125" style="399" customWidth="1"/>
    <col min="12804" max="12804" width="38" style="399" customWidth="1"/>
    <col min="12805" max="12805" width="21.42578125" style="399" customWidth="1"/>
    <col min="12806" max="12807" width="14.140625" style="399" customWidth="1"/>
    <col min="12808" max="13056" width="11.5703125" style="399"/>
    <col min="13057" max="13057" width="11.5703125" style="399" customWidth="1"/>
    <col min="13058" max="13058" width="25.7109375" style="399" customWidth="1"/>
    <col min="13059" max="13059" width="11.5703125" style="399" customWidth="1"/>
    <col min="13060" max="13060" width="38" style="399" customWidth="1"/>
    <col min="13061" max="13061" width="21.42578125" style="399" customWidth="1"/>
    <col min="13062" max="13063" width="14.140625" style="399" customWidth="1"/>
    <col min="13064" max="13312" width="11.5703125" style="399"/>
    <col min="13313" max="13313" width="11.5703125" style="399" customWidth="1"/>
    <col min="13314" max="13314" width="25.7109375" style="399" customWidth="1"/>
    <col min="13315" max="13315" width="11.5703125" style="399" customWidth="1"/>
    <col min="13316" max="13316" width="38" style="399" customWidth="1"/>
    <col min="13317" max="13317" width="21.42578125" style="399" customWidth="1"/>
    <col min="13318" max="13319" width="14.140625" style="399" customWidth="1"/>
    <col min="13320" max="13568" width="11.5703125" style="399"/>
    <col min="13569" max="13569" width="11.5703125" style="399" customWidth="1"/>
    <col min="13570" max="13570" width="25.7109375" style="399" customWidth="1"/>
    <col min="13571" max="13571" width="11.5703125" style="399" customWidth="1"/>
    <col min="13572" max="13572" width="38" style="399" customWidth="1"/>
    <col min="13573" max="13573" width="21.42578125" style="399" customWidth="1"/>
    <col min="13574" max="13575" width="14.140625" style="399" customWidth="1"/>
    <col min="13576" max="13824" width="11.5703125" style="399"/>
    <col min="13825" max="13825" width="11.5703125" style="399" customWidth="1"/>
    <col min="13826" max="13826" width="25.7109375" style="399" customWidth="1"/>
    <col min="13827" max="13827" width="11.5703125" style="399" customWidth="1"/>
    <col min="13828" max="13828" width="38" style="399" customWidth="1"/>
    <col min="13829" max="13829" width="21.42578125" style="399" customWidth="1"/>
    <col min="13830" max="13831" width="14.140625" style="399" customWidth="1"/>
    <col min="13832" max="14080" width="11.5703125" style="399"/>
    <col min="14081" max="14081" width="11.5703125" style="399" customWidth="1"/>
    <col min="14082" max="14082" width="25.7109375" style="399" customWidth="1"/>
    <col min="14083" max="14083" width="11.5703125" style="399" customWidth="1"/>
    <col min="14084" max="14084" width="38" style="399" customWidth="1"/>
    <col min="14085" max="14085" width="21.42578125" style="399" customWidth="1"/>
    <col min="14086" max="14087" width="14.140625" style="399" customWidth="1"/>
    <col min="14088" max="14336" width="11.5703125" style="399"/>
    <col min="14337" max="14337" width="11.5703125" style="399" customWidth="1"/>
    <col min="14338" max="14338" width="25.7109375" style="399" customWidth="1"/>
    <col min="14339" max="14339" width="11.5703125" style="399" customWidth="1"/>
    <col min="14340" max="14340" width="38" style="399" customWidth="1"/>
    <col min="14341" max="14341" width="21.42578125" style="399" customWidth="1"/>
    <col min="14342" max="14343" width="14.140625" style="399" customWidth="1"/>
    <col min="14344" max="14592" width="11.5703125" style="399"/>
    <col min="14593" max="14593" width="11.5703125" style="399" customWidth="1"/>
    <col min="14594" max="14594" width="25.7109375" style="399" customWidth="1"/>
    <col min="14595" max="14595" width="11.5703125" style="399" customWidth="1"/>
    <col min="14596" max="14596" width="38" style="399" customWidth="1"/>
    <col min="14597" max="14597" width="21.42578125" style="399" customWidth="1"/>
    <col min="14598" max="14599" width="14.140625" style="399" customWidth="1"/>
    <col min="14600" max="14848" width="11.5703125" style="399"/>
    <col min="14849" max="14849" width="11.5703125" style="399" customWidth="1"/>
    <col min="14850" max="14850" width="25.7109375" style="399" customWidth="1"/>
    <col min="14851" max="14851" width="11.5703125" style="399" customWidth="1"/>
    <col min="14852" max="14852" width="38" style="399" customWidth="1"/>
    <col min="14853" max="14853" width="21.42578125" style="399" customWidth="1"/>
    <col min="14854" max="14855" width="14.140625" style="399" customWidth="1"/>
    <col min="14856" max="15104" width="11.5703125" style="399"/>
    <col min="15105" max="15105" width="11.5703125" style="399" customWidth="1"/>
    <col min="15106" max="15106" width="25.7109375" style="399" customWidth="1"/>
    <col min="15107" max="15107" width="11.5703125" style="399" customWidth="1"/>
    <col min="15108" max="15108" width="38" style="399" customWidth="1"/>
    <col min="15109" max="15109" width="21.42578125" style="399" customWidth="1"/>
    <col min="15110" max="15111" width="14.140625" style="399" customWidth="1"/>
    <col min="15112" max="15360" width="11.5703125" style="399"/>
    <col min="15361" max="15361" width="11.5703125" style="399" customWidth="1"/>
    <col min="15362" max="15362" width="25.7109375" style="399" customWidth="1"/>
    <col min="15363" max="15363" width="11.5703125" style="399" customWidth="1"/>
    <col min="15364" max="15364" width="38" style="399" customWidth="1"/>
    <col min="15365" max="15365" width="21.42578125" style="399" customWidth="1"/>
    <col min="15366" max="15367" width="14.140625" style="399" customWidth="1"/>
    <col min="15368" max="15616" width="11.5703125" style="399"/>
    <col min="15617" max="15617" width="11.5703125" style="399" customWidth="1"/>
    <col min="15618" max="15618" width="25.7109375" style="399" customWidth="1"/>
    <col min="15619" max="15619" width="11.5703125" style="399" customWidth="1"/>
    <col min="15620" max="15620" width="38" style="399" customWidth="1"/>
    <col min="15621" max="15621" width="21.42578125" style="399" customWidth="1"/>
    <col min="15622" max="15623" width="14.140625" style="399" customWidth="1"/>
    <col min="15624" max="15872" width="11.5703125" style="399"/>
    <col min="15873" max="15873" width="11.5703125" style="399" customWidth="1"/>
    <col min="15874" max="15874" width="25.7109375" style="399" customWidth="1"/>
    <col min="15875" max="15875" width="11.5703125" style="399" customWidth="1"/>
    <col min="15876" max="15876" width="38" style="399" customWidth="1"/>
    <col min="15877" max="15877" width="21.42578125" style="399" customWidth="1"/>
    <col min="15878" max="15879" width="14.140625" style="399" customWidth="1"/>
    <col min="15880" max="16128" width="11.5703125" style="399"/>
    <col min="16129" max="16129" width="11.5703125" style="399" customWidth="1"/>
    <col min="16130" max="16130" width="25.7109375" style="399" customWidth="1"/>
    <col min="16131" max="16131" width="11.5703125" style="399" customWidth="1"/>
    <col min="16132" max="16132" width="38" style="399" customWidth="1"/>
    <col min="16133" max="16133" width="21.42578125" style="399" customWidth="1"/>
    <col min="16134" max="16135" width="14.140625" style="399" customWidth="1"/>
    <col min="16136" max="16384" width="11.5703125" style="399"/>
  </cols>
  <sheetData>
    <row r="1" spans="1:11" ht="16.5" thickBot="1">
      <c r="A1" s="424" t="s">
        <v>186</v>
      </c>
      <c r="B1" s="398"/>
      <c r="C1" s="397"/>
      <c r="D1" s="397"/>
      <c r="E1" s="397"/>
      <c r="F1" s="397"/>
      <c r="G1" s="397"/>
      <c r="J1" s="33" t="s">
        <v>0</v>
      </c>
      <c r="K1" s="34" t="s">
        <v>9</v>
      </c>
    </row>
    <row r="2" spans="1:11" ht="16.5" thickBot="1">
      <c r="A2" s="400"/>
      <c r="B2" s="401"/>
      <c r="C2" s="400"/>
      <c r="D2" s="400"/>
      <c r="E2" s="400"/>
      <c r="F2" s="397"/>
      <c r="G2" s="400"/>
      <c r="J2" s="340" t="s">
        <v>399</v>
      </c>
      <c r="K2" s="402" t="s">
        <v>717</v>
      </c>
    </row>
    <row r="3" spans="1:11" ht="39" thickBot="1">
      <c r="A3" s="156" t="s">
        <v>1</v>
      </c>
      <c r="B3" s="37" t="s">
        <v>13</v>
      </c>
      <c r="C3" s="156" t="s">
        <v>60</v>
      </c>
      <c r="D3" s="156" t="s">
        <v>61</v>
      </c>
      <c r="E3" s="156" t="s">
        <v>62</v>
      </c>
      <c r="F3" s="163" t="s">
        <v>374</v>
      </c>
      <c r="G3" s="163" t="s">
        <v>375</v>
      </c>
      <c r="H3" s="403" t="s">
        <v>333</v>
      </c>
      <c r="I3" s="404" t="s">
        <v>376</v>
      </c>
      <c r="J3" s="404" t="s">
        <v>377</v>
      </c>
      <c r="K3" s="403" t="s">
        <v>378</v>
      </c>
    </row>
    <row r="4" spans="1:11" s="414" customFormat="1" ht="38.25">
      <c r="A4" s="405" t="s">
        <v>424</v>
      </c>
      <c r="B4" s="406" t="s">
        <v>45</v>
      </c>
      <c r="C4" s="407" t="s">
        <v>187</v>
      </c>
      <c r="D4" s="168" t="s">
        <v>188</v>
      </c>
      <c r="E4" s="164" t="s">
        <v>701</v>
      </c>
      <c r="F4" s="408" t="s">
        <v>702</v>
      </c>
      <c r="G4" s="409" t="s">
        <v>46</v>
      </c>
      <c r="H4" s="410">
        <v>2011</v>
      </c>
      <c r="I4" s="411" t="s">
        <v>228</v>
      </c>
      <c r="J4" s="412">
        <v>1</v>
      </c>
      <c r="K4" s="413" t="s">
        <v>228</v>
      </c>
    </row>
    <row r="5" spans="1:11" s="414" customFormat="1" ht="38.25">
      <c r="A5" s="405" t="s">
        <v>424</v>
      </c>
      <c r="B5" s="406" t="s">
        <v>45</v>
      </c>
      <c r="C5" s="407" t="s">
        <v>187</v>
      </c>
      <c r="D5" s="168" t="s">
        <v>189</v>
      </c>
      <c r="E5" s="164" t="s">
        <v>701</v>
      </c>
      <c r="F5" s="408" t="s">
        <v>702</v>
      </c>
      <c r="G5" s="409" t="s">
        <v>46</v>
      </c>
      <c r="H5" s="410">
        <v>2011</v>
      </c>
      <c r="I5" s="411" t="s">
        <v>228</v>
      </c>
      <c r="J5" s="412">
        <v>1</v>
      </c>
      <c r="K5" s="413" t="s">
        <v>228</v>
      </c>
    </row>
    <row r="6" spans="1:11" s="414" customFormat="1" ht="38.25">
      <c r="A6" s="405" t="s">
        <v>424</v>
      </c>
      <c r="B6" s="406" t="s">
        <v>45</v>
      </c>
      <c r="C6" s="407" t="s">
        <v>190</v>
      </c>
      <c r="D6" s="168" t="s">
        <v>188</v>
      </c>
      <c r="E6" s="164" t="s">
        <v>703</v>
      </c>
      <c r="F6" s="409" t="s">
        <v>704</v>
      </c>
      <c r="G6" s="409" t="s">
        <v>46</v>
      </c>
      <c r="H6" s="410">
        <v>2011</v>
      </c>
      <c r="I6" s="411" t="s">
        <v>228</v>
      </c>
      <c r="J6" s="412">
        <v>1</v>
      </c>
      <c r="K6" s="413" t="s">
        <v>228</v>
      </c>
    </row>
    <row r="7" spans="1:11" s="414" customFormat="1" ht="38.25">
      <c r="A7" s="405" t="s">
        <v>424</v>
      </c>
      <c r="B7" s="406" t="s">
        <v>45</v>
      </c>
      <c r="C7" s="407" t="s">
        <v>190</v>
      </c>
      <c r="D7" s="168" t="s">
        <v>191</v>
      </c>
      <c r="E7" s="164" t="s">
        <v>703</v>
      </c>
      <c r="F7" s="409" t="s">
        <v>704</v>
      </c>
      <c r="G7" s="415" t="s">
        <v>46</v>
      </c>
      <c r="H7" s="410">
        <v>2011</v>
      </c>
      <c r="I7" s="411" t="s">
        <v>228</v>
      </c>
      <c r="J7" s="412">
        <v>1</v>
      </c>
      <c r="K7" s="413" t="s">
        <v>228</v>
      </c>
    </row>
    <row r="8" spans="1:11" s="414" customFormat="1" ht="38.25">
      <c r="A8" s="405" t="s">
        <v>424</v>
      </c>
      <c r="B8" s="406" t="s">
        <v>45</v>
      </c>
      <c r="C8" s="407" t="s">
        <v>190</v>
      </c>
      <c r="D8" s="168" t="s">
        <v>192</v>
      </c>
      <c r="E8" s="171" t="s">
        <v>703</v>
      </c>
      <c r="F8" s="409" t="s">
        <v>140</v>
      </c>
      <c r="G8" s="415" t="s">
        <v>140</v>
      </c>
      <c r="H8" s="413" t="s">
        <v>140</v>
      </c>
      <c r="I8" s="411" t="s">
        <v>140</v>
      </c>
      <c r="J8" s="411" t="s">
        <v>140</v>
      </c>
      <c r="K8" s="413" t="s">
        <v>140</v>
      </c>
    </row>
    <row r="9" spans="1:11" s="414" customFormat="1" ht="38.25">
      <c r="A9" s="405" t="s">
        <v>424</v>
      </c>
      <c r="B9" s="406" t="s">
        <v>45</v>
      </c>
      <c r="C9" s="407" t="s">
        <v>190</v>
      </c>
      <c r="D9" s="168" t="s">
        <v>193</v>
      </c>
      <c r="E9" s="171" t="s">
        <v>703</v>
      </c>
      <c r="F9" s="409" t="s">
        <v>704</v>
      </c>
      <c r="G9" s="415" t="s">
        <v>46</v>
      </c>
      <c r="H9" s="410">
        <v>2011</v>
      </c>
      <c r="I9" s="411" t="s">
        <v>228</v>
      </c>
      <c r="J9" s="412">
        <v>1</v>
      </c>
      <c r="K9" s="413" t="s">
        <v>228</v>
      </c>
    </row>
    <row r="10" spans="1:11" s="414" customFormat="1" ht="38.25">
      <c r="A10" s="405" t="s">
        <v>424</v>
      </c>
      <c r="B10" s="406" t="s">
        <v>45</v>
      </c>
      <c r="C10" s="407" t="s">
        <v>190</v>
      </c>
      <c r="D10" s="168" t="s">
        <v>194</v>
      </c>
      <c r="E10" s="171" t="s">
        <v>703</v>
      </c>
      <c r="F10" s="409" t="s">
        <v>704</v>
      </c>
      <c r="G10" s="415" t="s">
        <v>46</v>
      </c>
      <c r="H10" s="410">
        <v>2011</v>
      </c>
      <c r="I10" s="411" t="s">
        <v>228</v>
      </c>
      <c r="J10" s="412">
        <v>1</v>
      </c>
      <c r="K10" s="413" t="s">
        <v>228</v>
      </c>
    </row>
    <row r="11" spans="1:11" s="414" customFormat="1" ht="38.25">
      <c r="A11" s="405" t="s">
        <v>424</v>
      </c>
      <c r="B11" s="406" t="s">
        <v>45</v>
      </c>
      <c r="C11" s="407" t="s">
        <v>190</v>
      </c>
      <c r="D11" s="168" t="s">
        <v>705</v>
      </c>
      <c r="E11" s="171" t="s">
        <v>703</v>
      </c>
      <c r="F11" s="409" t="s">
        <v>704</v>
      </c>
      <c r="G11" s="415" t="s">
        <v>46</v>
      </c>
      <c r="H11" s="410">
        <v>2011</v>
      </c>
      <c r="I11" s="411" t="s">
        <v>228</v>
      </c>
      <c r="J11" s="412">
        <v>1</v>
      </c>
      <c r="K11" s="413" t="s">
        <v>228</v>
      </c>
    </row>
    <row r="12" spans="1:11" s="414" customFormat="1" ht="38.25">
      <c r="A12" s="405" t="s">
        <v>424</v>
      </c>
      <c r="B12" s="406" t="s">
        <v>45</v>
      </c>
      <c r="C12" s="407" t="s">
        <v>190</v>
      </c>
      <c r="D12" s="168" t="s">
        <v>706</v>
      </c>
      <c r="E12" s="171" t="s">
        <v>703</v>
      </c>
      <c r="F12" s="409" t="s">
        <v>704</v>
      </c>
      <c r="G12" s="415" t="s">
        <v>46</v>
      </c>
      <c r="H12" s="410">
        <v>2011</v>
      </c>
      <c r="I12" s="411" t="s">
        <v>228</v>
      </c>
      <c r="J12" s="412">
        <v>1</v>
      </c>
      <c r="K12" s="413" t="s">
        <v>228</v>
      </c>
    </row>
    <row r="13" spans="1:11" s="414" customFormat="1" ht="38.25">
      <c r="A13" s="405" t="s">
        <v>424</v>
      </c>
      <c r="B13" s="406" t="s">
        <v>45</v>
      </c>
      <c r="C13" s="407" t="s">
        <v>190</v>
      </c>
      <c r="D13" s="168" t="s">
        <v>707</v>
      </c>
      <c r="E13" s="171" t="s">
        <v>703</v>
      </c>
      <c r="F13" s="409" t="s">
        <v>140</v>
      </c>
      <c r="G13" s="415" t="s">
        <v>140</v>
      </c>
      <c r="H13" s="416" t="s">
        <v>140</v>
      </c>
      <c r="I13" s="416" t="s">
        <v>140</v>
      </c>
      <c r="J13" s="416" t="s">
        <v>140</v>
      </c>
      <c r="K13" s="416" t="s">
        <v>140</v>
      </c>
    </row>
    <row r="14" spans="1:11" s="414" customFormat="1" ht="38.25">
      <c r="A14" s="405" t="s">
        <v>424</v>
      </c>
      <c r="B14" s="406" t="s">
        <v>45</v>
      </c>
      <c r="C14" s="407" t="s">
        <v>190</v>
      </c>
      <c r="D14" s="168" t="s">
        <v>708</v>
      </c>
      <c r="E14" s="171" t="s">
        <v>703</v>
      </c>
      <c r="F14" s="409" t="s">
        <v>140</v>
      </c>
      <c r="G14" s="415" t="s">
        <v>140</v>
      </c>
      <c r="H14" s="416" t="s">
        <v>140</v>
      </c>
      <c r="I14" s="416" t="s">
        <v>140</v>
      </c>
      <c r="J14" s="416" t="s">
        <v>140</v>
      </c>
      <c r="K14" s="416" t="s">
        <v>140</v>
      </c>
    </row>
    <row r="15" spans="1:11" ht="38.25">
      <c r="A15" s="405" t="s">
        <v>424</v>
      </c>
      <c r="B15" s="406" t="s">
        <v>45</v>
      </c>
      <c r="C15" s="417" t="s">
        <v>190</v>
      </c>
      <c r="D15" s="168" t="s">
        <v>709</v>
      </c>
      <c r="E15" s="171" t="s">
        <v>703</v>
      </c>
      <c r="F15" s="409" t="s">
        <v>140</v>
      </c>
      <c r="G15" s="415" t="s">
        <v>140</v>
      </c>
      <c r="H15" s="416" t="s">
        <v>140</v>
      </c>
      <c r="I15" s="416" t="s">
        <v>140</v>
      </c>
      <c r="J15" s="416" t="s">
        <v>140</v>
      </c>
      <c r="K15" s="416" t="s">
        <v>140</v>
      </c>
    </row>
    <row r="16" spans="1:11" ht="38.25">
      <c r="A16" s="405" t="s">
        <v>424</v>
      </c>
      <c r="B16" s="406" t="s">
        <v>45</v>
      </c>
      <c r="C16" s="417" t="s">
        <v>190</v>
      </c>
      <c r="D16" s="168" t="s">
        <v>710</v>
      </c>
      <c r="E16" s="171" t="s">
        <v>703</v>
      </c>
      <c r="F16" s="409" t="s">
        <v>140</v>
      </c>
      <c r="G16" s="415" t="s">
        <v>140</v>
      </c>
      <c r="H16" s="416" t="s">
        <v>140</v>
      </c>
      <c r="I16" s="416" t="s">
        <v>140</v>
      </c>
      <c r="J16" s="416" t="s">
        <v>140</v>
      </c>
      <c r="K16" s="416" t="s">
        <v>140</v>
      </c>
    </row>
    <row r="17" spans="1:11" ht="38.25">
      <c r="A17" s="405" t="s">
        <v>424</v>
      </c>
      <c r="B17" s="406" t="s">
        <v>45</v>
      </c>
      <c r="C17" s="417" t="s">
        <v>190</v>
      </c>
      <c r="D17" s="168" t="s">
        <v>711</v>
      </c>
      <c r="E17" s="171" t="s">
        <v>703</v>
      </c>
      <c r="F17" s="409" t="s">
        <v>140</v>
      </c>
      <c r="G17" s="415" t="s">
        <v>140</v>
      </c>
      <c r="H17" s="416" t="s">
        <v>140</v>
      </c>
      <c r="I17" s="416" t="s">
        <v>140</v>
      </c>
      <c r="J17" s="416" t="s">
        <v>140</v>
      </c>
      <c r="K17" s="416" t="s">
        <v>140</v>
      </c>
    </row>
    <row r="18" spans="1:11" ht="38.25">
      <c r="A18" s="405" t="s">
        <v>424</v>
      </c>
      <c r="B18" s="406" t="s">
        <v>45</v>
      </c>
      <c r="C18" s="417" t="s">
        <v>190</v>
      </c>
      <c r="D18" s="168" t="s">
        <v>712</v>
      </c>
      <c r="E18" s="171" t="s">
        <v>703</v>
      </c>
      <c r="F18" s="409" t="s">
        <v>140</v>
      </c>
      <c r="G18" s="415" t="s">
        <v>140</v>
      </c>
      <c r="H18" s="416" t="s">
        <v>140</v>
      </c>
      <c r="I18" s="416" t="s">
        <v>140</v>
      </c>
      <c r="J18" s="416" t="s">
        <v>140</v>
      </c>
      <c r="K18" s="416" t="s">
        <v>140</v>
      </c>
    </row>
    <row r="19" spans="1:11" ht="38.25">
      <c r="A19" s="405" t="s">
        <v>424</v>
      </c>
      <c r="B19" s="406" t="s">
        <v>45</v>
      </c>
      <c r="C19" s="407" t="s">
        <v>195</v>
      </c>
      <c r="D19" s="168" t="s">
        <v>196</v>
      </c>
      <c r="E19" s="171" t="s">
        <v>713</v>
      </c>
      <c r="F19" s="418" t="s">
        <v>714</v>
      </c>
      <c r="G19" s="415" t="s">
        <v>46</v>
      </c>
      <c r="H19" s="410">
        <v>2011</v>
      </c>
      <c r="I19" s="411" t="s">
        <v>228</v>
      </c>
      <c r="J19" s="412">
        <v>1</v>
      </c>
      <c r="K19" s="413" t="s">
        <v>228</v>
      </c>
    </row>
    <row r="20" spans="1:11" ht="38.25">
      <c r="A20" s="405" t="s">
        <v>424</v>
      </c>
      <c r="B20" s="406" t="s">
        <v>45</v>
      </c>
      <c r="C20" s="407" t="s">
        <v>195</v>
      </c>
      <c r="D20" s="168" t="s">
        <v>197</v>
      </c>
      <c r="E20" s="171" t="s">
        <v>713</v>
      </c>
      <c r="F20" s="418" t="s">
        <v>714</v>
      </c>
      <c r="G20" s="415" t="s">
        <v>46</v>
      </c>
      <c r="H20" s="410">
        <v>2011</v>
      </c>
      <c r="I20" s="411" t="s">
        <v>228</v>
      </c>
      <c r="J20" s="412">
        <v>1</v>
      </c>
      <c r="K20" s="413" t="s">
        <v>228</v>
      </c>
    </row>
    <row r="21" spans="1:11" ht="38.25">
      <c r="A21" s="405" t="s">
        <v>424</v>
      </c>
      <c r="B21" s="406" t="s">
        <v>45</v>
      </c>
      <c r="C21" s="407" t="s">
        <v>195</v>
      </c>
      <c r="D21" s="168" t="s">
        <v>715</v>
      </c>
      <c r="E21" s="171" t="s">
        <v>713</v>
      </c>
      <c r="F21" s="418" t="s">
        <v>714</v>
      </c>
      <c r="G21" s="415" t="s">
        <v>46</v>
      </c>
      <c r="H21" s="410">
        <v>2011</v>
      </c>
      <c r="I21" s="411" t="s">
        <v>228</v>
      </c>
      <c r="J21" s="412">
        <v>1</v>
      </c>
      <c r="K21" s="413" t="s">
        <v>228</v>
      </c>
    </row>
    <row r="22" spans="1:11" ht="38.25">
      <c r="A22" s="405" t="s">
        <v>424</v>
      </c>
      <c r="B22" s="406" t="s">
        <v>45</v>
      </c>
      <c r="C22" s="407" t="s">
        <v>195</v>
      </c>
      <c r="D22" s="168" t="s">
        <v>715</v>
      </c>
      <c r="E22" s="171" t="s">
        <v>716</v>
      </c>
      <c r="F22" s="418" t="s">
        <v>714</v>
      </c>
      <c r="G22" s="415" t="s">
        <v>46</v>
      </c>
      <c r="H22" s="410">
        <v>2011</v>
      </c>
      <c r="I22" s="411" t="s">
        <v>228</v>
      </c>
      <c r="J22" s="412">
        <v>1</v>
      </c>
      <c r="K22" s="413" t="s">
        <v>228</v>
      </c>
    </row>
    <row r="23" spans="1:11" s="421" customFormat="1">
      <c r="A23" s="419" t="s">
        <v>379</v>
      </c>
      <c r="B23" s="420"/>
      <c r="E23" s="422"/>
      <c r="F23" s="422"/>
      <c r="G23" s="422"/>
    </row>
    <row r="24" spans="1:11" s="421" customFormat="1">
      <c r="A24" s="419" t="s">
        <v>380</v>
      </c>
      <c r="B24" s="420"/>
      <c r="E24" s="422"/>
      <c r="F24" s="422"/>
      <c r="G24" s="422"/>
    </row>
    <row r="25" spans="1:11" s="421" customFormat="1">
      <c r="A25" s="949" t="s">
        <v>383</v>
      </c>
      <c r="B25" s="949"/>
      <c r="C25" s="949"/>
      <c r="D25" s="949"/>
      <c r="E25" s="949"/>
      <c r="F25" s="949"/>
      <c r="G25" s="949"/>
      <c r="H25" s="949"/>
      <c r="I25" s="949"/>
      <c r="J25" s="949"/>
      <c r="K25" s="949"/>
    </row>
  </sheetData>
  <mergeCells count="1">
    <mergeCell ref="A25:K25"/>
  </mergeCells>
  <pageMargins left="0.70866141732283472" right="0.70866141732283472" top="0.74803149606299213" bottom="0.74803149606299213" header="0.51181102362204722" footer="0.51181102362204722"/>
  <pageSetup paperSize="9" scale="73" firstPageNumber="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26"/>
  <sheetViews>
    <sheetView view="pageBreakPreview" zoomScaleSheetLayoutView="100" workbookViewId="0">
      <selection activeCell="D2" sqref="D2"/>
    </sheetView>
  </sheetViews>
  <sheetFormatPr defaultColWidth="11.42578125" defaultRowHeight="12.75"/>
  <cols>
    <col min="1" max="1" width="9.5703125" style="2" customWidth="1"/>
    <col min="2" max="2" width="40" style="2" customWidth="1"/>
    <col min="3" max="3" width="18.28515625" style="2" customWidth="1"/>
    <col min="4" max="4" width="16.7109375" style="2" customWidth="1"/>
    <col min="257" max="257" width="9.5703125" customWidth="1"/>
    <col min="258" max="258" width="40" customWidth="1"/>
    <col min="259" max="259" width="18.28515625" customWidth="1"/>
    <col min="260" max="260" width="16.7109375" customWidth="1"/>
    <col min="513" max="513" width="9.5703125" customWidth="1"/>
    <col min="514" max="514" width="40" customWidth="1"/>
    <col min="515" max="515" width="18.28515625" customWidth="1"/>
    <col min="516" max="516" width="16.7109375" customWidth="1"/>
    <col min="769" max="769" width="9.5703125" customWidth="1"/>
    <col min="770" max="770" width="40" customWidth="1"/>
    <col min="771" max="771" width="18.28515625" customWidth="1"/>
    <col min="772" max="772" width="16.7109375" customWidth="1"/>
    <col min="1025" max="1025" width="9.5703125" customWidth="1"/>
    <col min="1026" max="1026" width="40" customWidth="1"/>
    <col min="1027" max="1027" width="18.28515625" customWidth="1"/>
    <col min="1028" max="1028" width="16.7109375" customWidth="1"/>
    <col min="1281" max="1281" width="9.5703125" customWidth="1"/>
    <col min="1282" max="1282" width="40" customWidth="1"/>
    <col min="1283" max="1283" width="18.28515625" customWidth="1"/>
    <col min="1284" max="1284" width="16.7109375" customWidth="1"/>
    <col min="1537" max="1537" width="9.5703125" customWidth="1"/>
    <col min="1538" max="1538" width="40" customWidth="1"/>
    <col min="1539" max="1539" width="18.28515625" customWidth="1"/>
    <col min="1540" max="1540" width="16.7109375" customWidth="1"/>
    <col min="1793" max="1793" width="9.5703125" customWidth="1"/>
    <col min="1794" max="1794" width="40" customWidth="1"/>
    <col min="1795" max="1795" width="18.28515625" customWidth="1"/>
    <col min="1796" max="1796" width="16.7109375" customWidth="1"/>
    <col min="2049" max="2049" width="9.5703125" customWidth="1"/>
    <col min="2050" max="2050" width="40" customWidth="1"/>
    <col min="2051" max="2051" width="18.28515625" customWidth="1"/>
    <col min="2052" max="2052" width="16.7109375" customWidth="1"/>
    <col min="2305" max="2305" width="9.5703125" customWidth="1"/>
    <col min="2306" max="2306" width="40" customWidth="1"/>
    <col min="2307" max="2307" width="18.28515625" customWidth="1"/>
    <col min="2308" max="2308" width="16.7109375" customWidth="1"/>
    <col min="2561" max="2561" width="9.5703125" customWidth="1"/>
    <col min="2562" max="2562" width="40" customWidth="1"/>
    <col min="2563" max="2563" width="18.28515625" customWidth="1"/>
    <col min="2564" max="2564" width="16.7109375" customWidth="1"/>
    <col min="2817" max="2817" width="9.5703125" customWidth="1"/>
    <col min="2818" max="2818" width="40" customWidth="1"/>
    <col min="2819" max="2819" width="18.28515625" customWidth="1"/>
    <col min="2820" max="2820" width="16.7109375" customWidth="1"/>
    <col min="3073" max="3073" width="9.5703125" customWidth="1"/>
    <col min="3074" max="3074" width="40" customWidth="1"/>
    <col min="3075" max="3075" width="18.28515625" customWidth="1"/>
    <col min="3076" max="3076" width="16.7109375" customWidth="1"/>
    <col min="3329" max="3329" width="9.5703125" customWidth="1"/>
    <col min="3330" max="3330" width="40" customWidth="1"/>
    <col min="3331" max="3331" width="18.28515625" customWidth="1"/>
    <col min="3332" max="3332" width="16.7109375" customWidth="1"/>
    <col min="3585" max="3585" width="9.5703125" customWidth="1"/>
    <col min="3586" max="3586" width="40" customWidth="1"/>
    <col min="3587" max="3587" width="18.28515625" customWidth="1"/>
    <col min="3588" max="3588" width="16.7109375" customWidth="1"/>
    <col min="3841" max="3841" width="9.5703125" customWidth="1"/>
    <col min="3842" max="3842" width="40" customWidth="1"/>
    <col min="3843" max="3843" width="18.28515625" customWidth="1"/>
    <col min="3844" max="3844" width="16.7109375" customWidth="1"/>
    <col min="4097" max="4097" width="9.5703125" customWidth="1"/>
    <col min="4098" max="4098" width="40" customWidth="1"/>
    <col min="4099" max="4099" width="18.28515625" customWidth="1"/>
    <col min="4100" max="4100" width="16.7109375" customWidth="1"/>
    <col min="4353" max="4353" width="9.5703125" customWidth="1"/>
    <col min="4354" max="4354" width="40" customWidth="1"/>
    <col min="4355" max="4355" width="18.28515625" customWidth="1"/>
    <col min="4356" max="4356" width="16.7109375" customWidth="1"/>
    <col min="4609" max="4609" width="9.5703125" customWidth="1"/>
    <col min="4610" max="4610" width="40" customWidth="1"/>
    <col min="4611" max="4611" width="18.28515625" customWidth="1"/>
    <col min="4612" max="4612" width="16.7109375" customWidth="1"/>
    <col min="4865" max="4865" width="9.5703125" customWidth="1"/>
    <col min="4866" max="4866" width="40" customWidth="1"/>
    <col min="4867" max="4867" width="18.28515625" customWidth="1"/>
    <col min="4868" max="4868" width="16.7109375" customWidth="1"/>
    <col min="5121" max="5121" width="9.5703125" customWidth="1"/>
    <col min="5122" max="5122" width="40" customWidth="1"/>
    <col min="5123" max="5123" width="18.28515625" customWidth="1"/>
    <col min="5124" max="5124" width="16.7109375" customWidth="1"/>
    <col min="5377" max="5377" width="9.5703125" customWidth="1"/>
    <col min="5378" max="5378" width="40" customWidth="1"/>
    <col min="5379" max="5379" width="18.28515625" customWidth="1"/>
    <col min="5380" max="5380" width="16.7109375" customWidth="1"/>
    <col min="5633" max="5633" width="9.5703125" customWidth="1"/>
    <col min="5634" max="5634" width="40" customWidth="1"/>
    <col min="5635" max="5635" width="18.28515625" customWidth="1"/>
    <col min="5636" max="5636" width="16.7109375" customWidth="1"/>
    <col min="5889" max="5889" width="9.5703125" customWidth="1"/>
    <col min="5890" max="5890" width="40" customWidth="1"/>
    <col min="5891" max="5891" width="18.28515625" customWidth="1"/>
    <col min="5892" max="5892" width="16.7109375" customWidth="1"/>
    <col min="6145" max="6145" width="9.5703125" customWidth="1"/>
    <col min="6146" max="6146" width="40" customWidth="1"/>
    <col min="6147" max="6147" width="18.28515625" customWidth="1"/>
    <col min="6148" max="6148" width="16.7109375" customWidth="1"/>
    <col min="6401" max="6401" width="9.5703125" customWidth="1"/>
    <col min="6402" max="6402" width="40" customWidth="1"/>
    <col min="6403" max="6403" width="18.28515625" customWidth="1"/>
    <col min="6404" max="6404" width="16.7109375" customWidth="1"/>
    <col min="6657" max="6657" width="9.5703125" customWidth="1"/>
    <col min="6658" max="6658" width="40" customWidth="1"/>
    <col min="6659" max="6659" width="18.28515625" customWidth="1"/>
    <col min="6660" max="6660" width="16.7109375" customWidth="1"/>
    <col min="6913" max="6913" width="9.5703125" customWidth="1"/>
    <col min="6914" max="6914" width="40" customWidth="1"/>
    <col min="6915" max="6915" width="18.28515625" customWidth="1"/>
    <col min="6916" max="6916" width="16.7109375" customWidth="1"/>
    <col min="7169" max="7169" width="9.5703125" customWidth="1"/>
    <col min="7170" max="7170" width="40" customWidth="1"/>
    <col min="7171" max="7171" width="18.28515625" customWidth="1"/>
    <col min="7172" max="7172" width="16.7109375" customWidth="1"/>
    <col min="7425" max="7425" width="9.5703125" customWidth="1"/>
    <col min="7426" max="7426" width="40" customWidth="1"/>
    <col min="7427" max="7427" width="18.28515625" customWidth="1"/>
    <col min="7428" max="7428" width="16.7109375" customWidth="1"/>
    <col min="7681" max="7681" width="9.5703125" customWidth="1"/>
    <col min="7682" max="7682" width="40" customWidth="1"/>
    <col min="7683" max="7683" width="18.28515625" customWidth="1"/>
    <col min="7684" max="7684" width="16.7109375" customWidth="1"/>
    <col min="7937" max="7937" width="9.5703125" customWidth="1"/>
    <col min="7938" max="7938" width="40" customWidth="1"/>
    <col min="7939" max="7939" width="18.28515625" customWidth="1"/>
    <col min="7940" max="7940" width="16.7109375" customWidth="1"/>
    <col min="8193" max="8193" width="9.5703125" customWidth="1"/>
    <col min="8194" max="8194" width="40" customWidth="1"/>
    <col min="8195" max="8195" width="18.28515625" customWidth="1"/>
    <col min="8196" max="8196" width="16.7109375" customWidth="1"/>
    <col min="8449" max="8449" width="9.5703125" customWidth="1"/>
    <col min="8450" max="8450" width="40" customWidth="1"/>
    <col min="8451" max="8451" width="18.28515625" customWidth="1"/>
    <col min="8452" max="8452" width="16.7109375" customWidth="1"/>
    <col min="8705" max="8705" width="9.5703125" customWidth="1"/>
    <col min="8706" max="8706" width="40" customWidth="1"/>
    <col min="8707" max="8707" width="18.28515625" customWidth="1"/>
    <col min="8708" max="8708" width="16.7109375" customWidth="1"/>
    <col min="8961" max="8961" width="9.5703125" customWidth="1"/>
    <col min="8962" max="8962" width="40" customWidth="1"/>
    <col min="8963" max="8963" width="18.28515625" customWidth="1"/>
    <col min="8964" max="8964" width="16.7109375" customWidth="1"/>
    <col min="9217" max="9217" width="9.5703125" customWidth="1"/>
    <col min="9218" max="9218" width="40" customWidth="1"/>
    <col min="9219" max="9219" width="18.28515625" customWidth="1"/>
    <col min="9220" max="9220" width="16.7109375" customWidth="1"/>
    <col min="9473" max="9473" width="9.5703125" customWidth="1"/>
    <col min="9474" max="9474" width="40" customWidth="1"/>
    <col min="9475" max="9475" width="18.28515625" customWidth="1"/>
    <col min="9476" max="9476" width="16.7109375" customWidth="1"/>
    <col min="9729" max="9729" width="9.5703125" customWidth="1"/>
    <col min="9730" max="9730" width="40" customWidth="1"/>
    <col min="9731" max="9731" width="18.28515625" customWidth="1"/>
    <col min="9732" max="9732" width="16.7109375" customWidth="1"/>
    <col min="9985" max="9985" width="9.5703125" customWidth="1"/>
    <col min="9986" max="9986" width="40" customWidth="1"/>
    <col min="9987" max="9987" width="18.28515625" customWidth="1"/>
    <col min="9988" max="9988" width="16.7109375" customWidth="1"/>
    <col min="10241" max="10241" width="9.5703125" customWidth="1"/>
    <col min="10242" max="10242" width="40" customWidth="1"/>
    <col min="10243" max="10243" width="18.28515625" customWidth="1"/>
    <col min="10244" max="10244" width="16.7109375" customWidth="1"/>
    <col min="10497" max="10497" width="9.5703125" customWidth="1"/>
    <col min="10498" max="10498" width="40" customWidth="1"/>
    <col min="10499" max="10499" width="18.28515625" customWidth="1"/>
    <col min="10500" max="10500" width="16.7109375" customWidth="1"/>
    <col min="10753" max="10753" width="9.5703125" customWidth="1"/>
    <col min="10754" max="10754" width="40" customWidth="1"/>
    <col min="10755" max="10755" width="18.28515625" customWidth="1"/>
    <col min="10756" max="10756" width="16.7109375" customWidth="1"/>
    <col min="11009" max="11009" width="9.5703125" customWidth="1"/>
    <col min="11010" max="11010" width="40" customWidth="1"/>
    <col min="11011" max="11011" width="18.28515625" customWidth="1"/>
    <col min="11012" max="11012" width="16.7109375" customWidth="1"/>
    <col min="11265" max="11265" width="9.5703125" customWidth="1"/>
    <col min="11266" max="11266" width="40" customWidth="1"/>
    <col min="11267" max="11267" width="18.28515625" customWidth="1"/>
    <col min="11268" max="11268" width="16.7109375" customWidth="1"/>
    <col min="11521" max="11521" width="9.5703125" customWidth="1"/>
    <col min="11522" max="11522" width="40" customWidth="1"/>
    <col min="11523" max="11523" width="18.28515625" customWidth="1"/>
    <col min="11524" max="11524" width="16.7109375" customWidth="1"/>
    <col min="11777" max="11777" width="9.5703125" customWidth="1"/>
    <col min="11778" max="11778" width="40" customWidth="1"/>
    <col min="11779" max="11779" width="18.28515625" customWidth="1"/>
    <col min="11780" max="11780" width="16.7109375" customWidth="1"/>
    <col min="12033" max="12033" width="9.5703125" customWidth="1"/>
    <col min="12034" max="12034" width="40" customWidth="1"/>
    <col min="12035" max="12035" width="18.28515625" customWidth="1"/>
    <col min="12036" max="12036" width="16.7109375" customWidth="1"/>
    <col min="12289" max="12289" width="9.5703125" customWidth="1"/>
    <col min="12290" max="12290" width="40" customWidth="1"/>
    <col min="12291" max="12291" width="18.28515625" customWidth="1"/>
    <col min="12292" max="12292" width="16.7109375" customWidth="1"/>
    <col min="12545" max="12545" width="9.5703125" customWidth="1"/>
    <col min="12546" max="12546" width="40" customWidth="1"/>
    <col min="12547" max="12547" width="18.28515625" customWidth="1"/>
    <col min="12548" max="12548" width="16.7109375" customWidth="1"/>
    <col min="12801" max="12801" width="9.5703125" customWidth="1"/>
    <col min="12802" max="12802" width="40" customWidth="1"/>
    <col min="12803" max="12803" width="18.28515625" customWidth="1"/>
    <col min="12804" max="12804" width="16.7109375" customWidth="1"/>
    <col min="13057" max="13057" width="9.5703125" customWidth="1"/>
    <col min="13058" max="13058" width="40" customWidth="1"/>
    <col min="13059" max="13059" width="18.28515625" customWidth="1"/>
    <col min="13060" max="13060" width="16.7109375" customWidth="1"/>
    <col min="13313" max="13313" width="9.5703125" customWidth="1"/>
    <col min="13314" max="13314" width="40" customWidth="1"/>
    <col min="13315" max="13315" width="18.28515625" customWidth="1"/>
    <col min="13316" max="13316" width="16.7109375" customWidth="1"/>
    <col min="13569" max="13569" width="9.5703125" customWidth="1"/>
    <col min="13570" max="13570" width="40" customWidth="1"/>
    <col min="13571" max="13571" width="18.28515625" customWidth="1"/>
    <col min="13572" max="13572" width="16.7109375" customWidth="1"/>
    <col min="13825" max="13825" width="9.5703125" customWidth="1"/>
    <col min="13826" max="13826" width="40" customWidth="1"/>
    <col min="13827" max="13827" width="18.28515625" customWidth="1"/>
    <col min="13828" max="13828" width="16.7109375" customWidth="1"/>
    <col min="14081" max="14081" width="9.5703125" customWidth="1"/>
    <col min="14082" max="14082" width="40" customWidth="1"/>
    <col min="14083" max="14083" width="18.28515625" customWidth="1"/>
    <col min="14084" max="14084" width="16.7109375" customWidth="1"/>
    <col min="14337" max="14337" width="9.5703125" customWidth="1"/>
    <col min="14338" max="14338" width="40" customWidth="1"/>
    <col min="14339" max="14339" width="18.28515625" customWidth="1"/>
    <col min="14340" max="14340" width="16.7109375" customWidth="1"/>
    <col min="14593" max="14593" width="9.5703125" customWidth="1"/>
    <col min="14594" max="14594" width="40" customWidth="1"/>
    <col min="14595" max="14595" width="18.28515625" customWidth="1"/>
    <col min="14596" max="14596" width="16.7109375" customWidth="1"/>
    <col min="14849" max="14849" width="9.5703125" customWidth="1"/>
    <col min="14850" max="14850" width="40" customWidth="1"/>
    <col min="14851" max="14851" width="18.28515625" customWidth="1"/>
    <col min="14852" max="14852" width="16.7109375" customWidth="1"/>
    <col min="15105" max="15105" width="9.5703125" customWidth="1"/>
    <col min="15106" max="15106" width="40" customWidth="1"/>
    <col min="15107" max="15107" width="18.28515625" customWidth="1"/>
    <col min="15108" max="15108" width="16.7109375" customWidth="1"/>
    <col min="15361" max="15361" width="9.5703125" customWidth="1"/>
    <col min="15362" max="15362" width="40" customWidth="1"/>
    <col min="15363" max="15363" width="18.28515625" customWidth="1"/>
    <col min="15364" max="15364" width="16.7109375" customWidth="1"/>
    <col min="15617" max="15617" width="9.5703125" customWidth="1"/>
    <col min="15618" max="15618" width="40" customWidth="1"/>
    <col min="15619" max="15619" width="18.28515625" customWidth="1"/>
    <col min="15620" max="15620" width="16.7109375" customWidth="1"/>
    <col min="15873" max="15873" width="9.5703125" customWidth="1"/>
    <col min="15874" max="15874" width="40" customWidth="1"/>
    <col min="15875" max="15875" width="18.28515625" customWidth="1"/>
    <col min="15876" max="15876" width="16.7109375" customWidth="1"/>
    <col min="16129" max="16129" width="9.5703125" customWidth="1"/>
    <col min="16130" max="16130" width="40" customWidth="1"/>
    <col min="16131" max="16131" width="18.28515625" customWidth="1"/>
    <col min="16132" max="16132" width="16.7109375" customWidth="1"/>
  </cols>
  <sheetData>
    <row r="1" spans="1:4" ht="19.899999999999999" customHeight="1" thickBot="1">
      <c r="A1" s="85" t="s">
        <v>198</v>
      </c>
      <c r="B1" s="86"/>
      <c r="C1" s="87" t="s">
        <v>59</v>
      </c>
      <c r="D1" s="88" t="s">
        <v>717</v>
      </c>
    </row>
    <row r="2" spans="1:4" ht="18.600000000000001" customHeight="1" thickBot="1">
      <c r="A2" s="25"/>
      <c r="B2" s="425"/>
      <c r="C2" s="426"/>
      <c r="D2" s="87"/>
    </row>
    <row r="3" spans="1:4" ht="25.5">
      <c r="A3" s="427" t="s">
        <v>1</v>
      </c>
      <c r="B3" s="428" t="s">
        <v>126</v>
      </c>
      <c r="C3" s="429" t="s">
        <v>199</v>
      </c>
      <c r="D3" s="430" t="s">
        <v>200</v>
      </c>
    </row>
    <row r="4" spans="1:4">
      <c r="A4" s="431" t="s">
        <v>424</v>
      </c>
      <c r="B4" s="432" t="s">
        <v>151</v>
      </c>
      <c r="C4" s="433" t="s">
        <v>201</v>
      </c>
      <c r="D4" s="434">
        <v>1.17</v>
      </c>
    </row>
    <row r="5" spans="1:4">
      <c r="A5" s="431" t="s">
        <v>424</v>
      </c>
      <c r="B5" s="432" t="s">
        <v>157</v>
      </c>
      <c r="C5" s="433" t="s">
        <v>202</v>
      </c>
      <c r="D5" s="434">
        <v>1</v>
      </c>
    </row>
    <row r="6" spans="1:4">
      <c r="A6" s="431" t="s">
        <v>424</v>
      </c>
      <c r="B6" s="432" t="s">
        <v>157</v>
      </c>
      <c r="C6" s="433" t="s">
        <v>203</v>
      </c>
      <c r="D6" s="434">
        <v>3</v>
      </c>
    </row>
    <row r="7" spans="1:4">
      <c r="A7" s="431" t="s">
        <v>424</v>
      </c>
      <c r="B7" s="435" t="s">
        <v>718</v>
      </c>
      <c r="C7" s="433" t="s">
        <v>201</v>
      </c>
      <c r="D7" s="436">
        <v>1.17</v>
      </c>
    </row>
    <row r="8" spans="1:4">
      <c r="A8" s="431" t="s">
        <v>424</v>
      </c>
      <c r="B8" s="435" t="s">
        <v>719</v>
      </c>
      <c r="C8" s="433" t="s">
        <v>201</v>
      </c>
      <c r="D8" s="436">
        <v>1.1180000000000001</v>
      </c>
    </row>
    <row r="9" spans="1:4">
      <c r="A9" s="431" t="s">
        <v>424</v>
      </c>
      <c r="B9" s="435" t="s">
        <v>160</v>
      </c>
      <c r="C9" s="433" t="s">
        <v>201</v>
      </c>
      <c r="D9" s="436">
        <v>1.1100000000000001</v>
      </c>
    </row>
    <row r="10" spans="1:4">
      <c r="A10" s="431" t="s">
        <v>424</v>
      </c>
      <c r="B10" s="435" t="s">
        <v>720</v>
      </c>
      <c r="C10" s="433" t="s">
        <v>201</v>
      </c>
      <c r="D10" s="436">
        <v>1.17</v>
      </c>
    </row>
    <row r="11" spans="1:4">
      <c r="A11" s="431" t="s">
        <v>424</v>
      </c>
      <c r="B11" s="435" t="s">
        <v>721</v>
      </c>
      <c r="C11" s="433" t="s">
        <v>201</v>
      </c>
      <c r="D11" s="436">
        <v>1.19</v>
      </c>
    </row>
    <row r="12" spans="1:4">
      <c r="A12" s="431" t="s">
        <v>424</v>
      </c>
      <c r="B12" s="435" t="s">
        <v>722</v>
      </c>
      <c r="C12" s="433" t="s">
        <v>201</v>
      </c>
      <c r="D12" s="436">
        <v>1.17</v>
      </c>
    </row>
    <row r="13" spans="1:4">
      <c r="A13" s="431" t="s">
        <v>424</v>
      </c>
      <c r="B13" s="435" t="s">
        <v>138</v>
      </c>
      <c r="C13" s="433" t="s">
        <v>201</v>
      </c>
      <c r="D13" s="436">
        <v>1.05</v>
      </c>
    </row>
    <row r="14" spans="1:4">
      <c r="A14" s="431" t="s">
        <v>424</v>
      </c>
      <c r="B14" s="435" t="s">
        <v>723</v>
      </c>
      <c r="C14" s="433" t="s">
        <v>201</v>
      </c>
      <c r="D14" s="436">
        <v>1.08</v>
      </c>
    </row>
    <row r="15" spans="1:4">
      <c r="A15" s="431" t="s">
        <v>424</v>
      </c>
      <c r="B15" s="435" t="s">
        <v>724</v>
      </c>
      <c r="C15" s="433" t="s">
        <v>201</v>
      </c>
      <c r="D15" s="436">
        <v>1.1100000000000001</v>
      </c>
    </row>
    <row r="16" spans="1:4">
      <c r="A16" s="431" t="s">
        <v>424</v>
      </c>
      <c r="B16" s="435" t="s">
        <v>725</v>
      </c>
      <c r="C16" s="433" t="s">
        <v>201</v>
      </c>
      <c r="D16" s="436">
        <v>1.22</v>
      </c>
    </row>
    <row r="17" spans="1:4">
      <c r="A17" s="431" t="s">
        <v>424</v>
      </c>
      <c r="B17" s="435" t="s">
        <v>726</v>
      </c>
      <c r="C17" s="433" t="s">
        <v>201</v>
      </c>
      <c r="D17" s="436">
        <v>1.0900000000000001</v>
      </c>
    </row>
    <row r="18" spans="1:4">
      <c r="A18" s="431" t="s">
        <v>424</v>
      </c>
      <c r="B18" s="435" t="s">
        <v>727</v>
      </c>
      <c r="C18" s="433" t="s">
        <v>201</v>
      </c>
      <c r="D18" s="436">
        <v>1.0900000000000001</v>
      </c>
    </row>
    <row r="19" spans="1:4">
      <c r="A19" s="431" t="s">
        <v>424</v>
      </c>
      <c r="B19" s="435" t="s">
        <v>728</v>
      </c>
      <c r="C19" s="433" t="s">
        <v>201</v>
      </c>
      <c r="D19" s="436">
        <v>1.06</v>
      </c>
    </row>
    <row r="20" spans="1:4">
      <c r="A20" s="431" t="s">
        <v>424</v>
      </c>
      <c r="B20" s="435" t="s">
        <v>729</v>
      </c>
      <c r="C20" s="433" t="s">
        <v>201</v>
      </c>
      <c r="D20" s="436">
        <v>1.05</v>
      </c>
    </row>
    <row r="21" spans="1:4">
      <c r="A21" s="431" t="s">
        <v>424</v>
      </c>
      <c r="B21" s="435" t="s">
        <v>730</v>
      </c>
      <c r="C21" s="433" t="s">
        <v>201</v>
      </c>
      <c r="D21" s="436">
        <v>1.05</v>
      </c>
    </row>
    <row r="22" spans="1:4">
      <c r="A22" s="431" t="s">
        <v>424</v>
      </c>
      <c r="B22" s="435" t="s">
        <v>136</v>
      </c>
      <c r="C22" s="433" t="s">
        <v>201</v>
      </c>
      <c r="D22" s="436">
        <v>1.04</v>
      </c>
    </row>
    <row r="23" spans="1:4">
      <c r="A23" s="431" t="s">
        <v>424</v>
      </c>
      <c r="B23" s="435" t="s">
        <v>731</v>
      </c>
      <c r="C23" s="433" t="s">
        <v>201</v>
      </c>
      <c r="D23" s="436">
        <v>1.33</v>
      </c>
    </row>
    <row r="24" spans="1:4">
      <c r="A24" s="431" t="s">
        <v>424</v>
      </c>
      <c r="B24" s="435" t="s">
        <v>732</v>
      </c>
      <c r="C24" s="433" t="s">
        <v>201</v>
      </c>
      <c r="D24" s="436">
        <v>1.1000000000000001</v>
      </c>
    </row>
    <row r="25" spans="1:4">
      <c r="A25" s="431" t="s">
        <v>424</v>
      </c>
      <c r="B25" s="435" t="s">
        <v>151</v>
      </c>
      <c r="C25" s="433" t="s">
        <v>733</v>
      </c>
      <c r="D25" s="436">
        <v>1.7</v>
      </c>
    </row>
    <row r="26" spans="1:4" ht="13.5" thickBot="1">
      <c r="A26" s="437" t="s">
        <v>424</v>
      </c>
      <c r="B26" s="438" t="s">
        <v>725</v>
      </c>
      <c r="C26" s="439" t="s">
        <v>733</v>
      </c>
      <c r="D26" s="440">
        <v>3</v>
      </c>
    </row>
  </sheetData>
  <phoneticPr fontId="32" type="noConversion"/>
  <pageMargins left="0.70833333333333337" right="0.70833333333333337" top="0.78749999999999998" bottom="0.78749999999999998" header="0.51180555555555551" footer="0.51180555555555551"/>
  <pageSetup paperSize="9" firstPageNumber="0" fitToHeight="3"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U28"/>
  <sheetViews>
    <sheetView zoomScaleNormal="100" zoomScaleSheetLayoutView="75" workbookViewId="0">
      <selection activeCell="P23" sqref="P23:P24"/>
    </sheetView>
  </sheetViews>
  <sheetFormatPr defaultColWidth="7.140625" defaultRowHeight="19.899999999999999" customHeight="1"/>
  <cols>
    <col min="1" max="1" width="12.42578125" style="314" customWidth="1"/>
    <col min="2" max="2" width="45.140625" style="78" bestFit="1" customWidth="1"/>
    <col min="3" max="3" width="43.7109375" style="78" hidden="1" customWidth="1"/>
    <col min="4" max="4" width="10.28515625" style="78" hidden="1" customWidth="1"/>
    <col min="5" max="5" width="17.42578125" style="78" hidden="1" customWidth="1"/>
    <col min="6" max="7" width="7" style="78" hidden="1" customWidth="1"/>
    <col min="8" max="8" width="7" style="78" bestFit="1" customWidth="1"/>
    <col min="9" max="9" width="10.28515625" style="78" bestFit="1" customWidth="1"/>
    <col min="10" max="10" width="9.28515625" style="78" bestFit="1" customWidth="1"/>
    <col min="11" max="11" width="11.42578125" style="78" bestFit="1" customWidth="1"/>
    <col min="12" max="12" width="10.42578125" style="78" bestFit="1" customWidth="1"/>
    <col min="13" max="13" width="12.85546875" style="78" bestFit="1" customWidth="1"/>
    <col min="14" max="14" width="12.5703125" style="78" customWidth="1"/>
    <col min="15" max="15" width="17.7109375" style="78" bestFit="1" customWidth="1"/>
    <col min="16" max="16" width="14" style="77" bestFit="1" customWidth="1"/>
    <col min="17" max="17" width="10" style="77" bestFit="1" customWidth="1"/>
    <col min="18" max="18" width="8.85546875" style="77" bestFit="1" customWidth="1"/>
    <col min="19" max="20" width="17.85546875" style="77" bestFit="1" customWidth="1"/>
    <col min="21" max="255" width="7.140625" style="89" customWidth="1"/>
    <col min="256" max="256" width="7.140625" style="280"/>
    <col min="257" max="257" width="12.42578125" style="280" customWidth="1"/>
    <col min="258" max="258" width="45.140625" style="280" bestFit="1" customWidth="1"/>
    <col min="259" max="259" width="43.7109375" style="280" customWidth="1"/>
    <col min="260" max="260" width="10.28515625" style="280" bestFit="1" customWidth="1"/>
    <col min="261" max="261" width="17.42578125" style="280" bestFit="1" customWidth="1"/>
    <col min="262" max="264" width="7" style="280" bestFit="1" customWidth="1"/>
    <col min="265" max="265" width="10.28515625" style="280" bestFit="1" customWidth="1"/>
    <col min="266" max="266" width="9.28515625" style="280" bestFit="1" customWidth="1"/>
    <col min="267" max="267" width="11.42578125" style="280" bestFit="1" customWidth="1"/>
    <col min="268" max="268" width="10.42578125" style="280" bestFit="1" customWidth="1"/>
    <col min="269" max="269" width="12.85546875" style="280" bestFit="1" customWidth="1"/>
    <col min="270" max="270" width="12.5703125" style="280" customWidth="1"/>
    <col min="271" max="271" width="17.7109375" style="280" bestFit="1" customWidth="1"/>
    <col min="272" max="272" width="14" style="280" bestFit="1" customWidth="1"/>
    <col min="273" max="273" width="10" style="280" bestFit="1" customWidth="1"/>
    <col min="274" max="274" width="8.85546875" style="280" bestFit="1" customWidth="1"/>
    <col min="275" max="276" width="17.85546875" style="280" bestFit="1" customWidth="1"/>
    <col min="277" max="511" width="7.140625" style="280" customWidth="1"/>
    <col min="512" max="512" width="7.140625" style="280"/>
    <col min="513" max="513" width="12.42578125" style="280" customWidth="1"/>
    <col min="514" max="514" width="45.140625" style="280" bestFit="1" customWidth="1"/>
    <col min="515" max="515" width="43.7109375" style="280" customWidth="1"/>
    <col min="516" max="516" width="10.28515625" style="280" bestFit="1" customWidth="1"/>
    <col min="517" max="517" width="17.42578125" style="280" bestFit="1" customWidth="1"/>
    <col min="518" max="520" width="7" style="280" bestFit="1" customWidth="1"/>
    <col min="521" max="521" width="10.28515625" style="280" bestFit="1" customWidth="1"/>
    <col min="522" max="522" width="9.28515625" style="280" bestFit="1" customWidth="1"/>
    <col min="523" max="523" width="11.42578125" style="280" bestFit="1" customWidth="1"/>
    <col min="524" max="524" width="10.42578125" style="280" bestFit="1" customWidth="1"/>
    <col min="525" max="525" width="12.85546875" style="280" bestFit="1" customWidth="1"/>
    <col min="526" max="526" width="12.5703125" style="280" customWidth="1"/>
    <col min="527" max="527" width="17.7109375" style="280" bestFit="1" customWidth="1"/>
    <col min="528" max="528" width="14" style="280" bestFit="1" customWidth="1"/>
    <col min="529" max="529" width="10" style="280" bestFit="1" customWidth="1"/>
    <col min="530" max="530" width="8.85546875" style="280" bestFit="1" customWidth="1"/>
    <col min="531" max="532" width="17.85546875" style="280" bestFit="1" customWidth="1"/>
    <col min="533" max="767" width="7.140625" style="280" customWidth="1"/>
    <col min="768" max="768" width="7.140625" style="280"/>
    <col min="769" max="769" width="12.42578125" style="280" customWidth="1"/>
    <col min="770" max="770" width="45.140625" style="280" bestFit="1" customWidth="1"/>
    <col min="771" max="771" width="43.7109375" style="280" customWidth="1"/>
    <col min="772" max="772" width="10.28515625" style="280" bestFit="1" customWidth="1"/>
    <col min="773" max="773" width="17.42578125" style="280" bestFit="1" customWidth="1"/>
    <col min="774" max="776" width="7" style="280" bestFit="1" customWidth="1"/>
    <col min="777" max="777" width="10.28515625" style="280" bestFit="1" customWidth="1"/>
    <col min="778" max="778" width="9.28515625" style="280" bestFit="1" customWidth="1"/>
    <col min="779" max="779" width="11.42578125" style="280" bestFit="1" customWidth="1"/>
    <col min="780" max="780" width="10.42578125" style="280" bestFit="1" customWidth="1"/>
    <col min="781" max="781" width="12.85546875" style="280" bestFit="1" customWidth="1"/>
    <col min="782" max="782" width="12.5703125" style="280" customWidth="1"/>
    <col min="783" max="783" width="17.7109375" style="280" bestFit="1" customWidth="1"/>
    <col min="784" max="784" width="14" style="280" bestFit="1" customWidth="1"/>
    <col min="785" max="785" width="10" style="280" bestFit="1" customWidth="1"/>
    <col min="786" max="786" width="8.85546875" style="280" bestFit="1" customWidth="1"/>
    <col min="787" max="788" width="17.85546875" style="280" bestFit="1" customWidth="1"/>
    <col min="789" max="1023" width="7.140625" style="280" customWidth="1"/>
    <col min="1024" max="1024" width="7.140625" style="280"/>
    <col min="1025" max="1025" width="12.42578125" style="280" customWidth="1"/>
    <col min="1026" max="1026" width="45.140625" style="280" bestFit="1" customWidth="1"/>
    <col min="1027" max="1027" width="43.7109375" style="280" customWidth="1"/>
    <col min="1028" max="1028" width="10.28515625" style="280" bestFit="1" customWidth="1"/>
    <col min="1029" max="1029" width="17.42578125" style="280" bestFit="1" customWidth="1"/>
    <col min="1030" max="1032" width="7" style="280" bestFit="1" customWidth="1"/>
    <col min="1033" max="1033" width="10.28515625" style="280" bestFit="1" customWidth="1"/>
    <col min="1034" max="1034" width="9.28515625" style="280" bestFit="1" customWidth="1"/>
    <col min="1035" max="1035" width="11.42578125" style="280" bestFit="1" customWidth="1"/>
    <col min="1036" max="1036" width="10.42578125" style="280" bestFit="1" customWidth="1"/>
    <col min="1037" max="1037" width="12.85546875" style="280" bestFit="1" customWidth="1"/>
    <col min="1038" max="1038" width="12.5703125" style="280" customWidth="1"/>
    <col min="1039" max="1039" width="17.7109375" style="280" bestFit="1" customWidth="1"/>
    <col min="1040" max="1040" width="14" style="280" bestFit="1" customWidth="1"/>
    <col min="1041" max="1041" width="10" style="280" bestFit="1" customWidth="1"/>
    <col min="1042" max="1042" width="8.85546875" style="280" bestFit="1" customWidth="1"/>
    <col min="1043" max="1044" width="17.85546875" style="280" bestFit="1" customWidth="1"/>
    <col min="1045" max="1279" width="7.140625" style="280" customWidth="1"/>
    <col min="1280" max="1280" width="7.140625" style="280"/>
    <col min="1281" max="1281" width="12.42578125" style="280" customWidth="1"/>
    <col min="1282" max="1282" width="45.140625" style="280" bestFit="1" customWidth="1"/>
    <col min="1283" max="1283" width="43.7109375" style="280" customWidth="1"/>
    <col min="1284" max="1284" width="10.28515625" style="280" bestFit="1" customWidth="1"/>
    <col min="1285" max="1285" width="17.42578125" style="280" bestFit="1" customWidth="1"/>
    <col min="1286" max="1288" width="7" style="280" bestFit="1" customWidth="1"/>
    <col min="1289" max="1289" width="10.28515625" style="280" bestFit="1" customWidth="1"/>
    <col min="1290" max="1290" width="9.28515625" style="280" bestFit="1" customWidth="1"/>
    <col min="1291" max="1291" width="11.42578125" style="280" bestFit="1" customWidth="1"/>
    <col min="1292" max="1292" width="10.42578125" style="280" bestFit="1" customWidth="1"/>
    <col min="1293" max="1293" width="12.85546875" style="280" bestFit="1" customWidth="1"/>
    <col min="1294" max="1294" width="12.5703125" style="280" customWidth="1"/>
    <col min="1295" max="1295" width="17.7109375" style="280" bestFit="1" customWidth="1"/>
    <col min="1296" max="1296" width="14" style="280" bestFit="1" customWidth="1"/>
    <col min="1297" max="1297" width="10" style="280" bestFit="1" customWidth="1"/>
    <col min="1298" max="1298" width="8.85546875" style="280" bestFit="1" customWidth="1"/>
    <col min="1299" max="1300" width="17.85546875" style="280" bestFit="1" customWidth="1"/>
    <col min="1301" max="1535" width="7.140625" style="280" customWidth="1"/>
    <col min="1536" max="1536" width="7.140625" style="280"/>
    <col min="1537" max="1537" width="12.42578125" style="280" customWidth="1"/>
    <col min="1538" max="1538" width="45.140625" style="280" bestFit="1" customWidth="1"/>
    <col min="1539" max="1539" width="43.7109375" style="280" customWidth="1"/>
    <col min="1540" max="1540" width="10.28515625" style="280" bestFit="1" customWidth="1"/>
    <col min="1541" max="1541" width="17.42578125" style="280" bestFit="1" customWidth="1"/>
    <col min="1542" max="1544" width="7" style="280" bestFit="1" customWidth="1"/>
    <col min="1545" max="1545" width="10.28515625" style="280" bestFit="1" customWidth="1"/>
    <col min="1546" max="1546" width="9.28515625" style="280" bestFit="1" customWidth="1"/>
    <col min="1547" max="1547" width="11.42578125" style="280" bestFit="1" customWidth="1"/>
    <col min="1548" max="1548" width="10.42578125" style="280" bestFit="1" customWidth="1"/>
    <col min="1549" max="1549" width="12.85546875" style="280" bestFit="1" customWidth="1"/>
    <col min="1550" max="1550" width="12.5703125" style="280" customWidth="1"/>
    <col min="1551" max="1551" width="17.7109375" style="280" bestFit="1" customWidth="1"/>
    <col min="1552" max="1552" width="14" style="280" bestFit="1" customWidth="1"/>
    <col min="1553" max="1553" width="10" style="280" bestFit="1" customWidth="1"/>
    <col min="1554" max="1554" width="8.85546875" style="280" bestFit="1" customWidth="1"/>
    <col min="1555" max="1556" width="17.85546875" style="280" bestFit="1" customWidth="1"/>
    <col min="1557" max="1791" width="7.140625" style="280" customWidth="1"/>
    <col min="1792" max="1792" width="7.140625" style="280"/>
    <col min="1793" max="1793" width="12.42578125" style="280" customWidth="1"/>
    <col min="1794" max="1794" width="45.140625" style="280" bestFit="1" customWidth="1"/>
    <col min="1795" max="1795" width="43.7109375" style="280" customWidth="1"/>
    <col min="1796" max="1796" width="10.28515625" style="280" bestFit="1" customWidth="1"/>
    <col min="1797" max="1797" width="17.42578125" style="280" bestFit="1" customWidth="1"/>
    <col min="1798" max="1800" width="7" style="280" bestFit="1" customWidth="1"/>
    <col min="1801" max="1801" width="10.28515625" style="280" bestFit="1" customWidth="1"/>
    <col min="1802" max="1802" width="9.28515625" style="280" bestFit="1" customWidth="1"/>
    <col min="1803" max="1803" width="11.42578125" style="280" bestFit="1" customWidth="1"/>
    <col min="1804" max="1804" width="10.42578125" style="280" bestFit="1" customWidth="1"/>
    <col min="1805" max="1805" width="12.85546875" style="280" bestFit="1" customWidth="1"/>
    <col min="1806" max="1806" width="12.5703125" style="280" customWidth="1"/>
    <col min="1807" max="1807" width="17.7109375" style="280" bestFit="1" customWidth="1"/>
    <col min="1808" max="1808" width="14" style="280" bestFit="1" customWidth="1"/>
    <col min="1809" max="1809" width="10" style="280" bestFit="1" customWidth="1"/>
    <col min="1810" max="1810" width="8.85546875" style="280" bestFit="1" customWidth="1"/>
    <col min="1811" max="1812" width="17.85546875" style="280" bestFit="1" customWidth="1"/>
    <col min="1813" max="2047" width="7.140625" style="280" customWidth="1"/>
    <col min="2048" max="2048" width="7.140625" style="280"/>
    <col min="2049" max="2049" width="12.42578125" style="280" customWidth="1"/>
    <col min="2050" max="2050" width="45.140625" style="280" bestFit="1" customWidth="1"/>
    <col min="2051" max="2051" width="43.7109375" style="280" customWidth="1"/>
    <col min="2052" max="2052" width="10.28515625" style="280" bestFit="1" customWidth="1"/>
    <col min="2053" max="2053" width="17.42578125" style="280" bestFit="1" customWidth="1"/>
    <col min="2054" max="2056" width="7" style="280" bestFit="1" customWidth="1"/>
    <col min="2057" max="2057" width="10.28515625" style="280" bestFit="1" customWidth="1"/>
    <col min="2058" max="2058" width="9.28515625" style="280" bestFit="1" customWidth="1"/>
    <col min="2059" max="2059" width="11.42578125" style="280" bestFit="1" customWidth="1"/>
    <col min="2060" max="2060" width="10.42578125" style="280" bestFit="1" customWidth="1"/>
    <col min="2061" max="2061" width="12.85546875" style="280" bestFit="1" customWidth="1"/>
    <col min="2062" max="2062" width="12.5703125" style="280" customWidth="1"/>
    <col min="2063" max="2063" width="17.7109375" style="280" bestFit="1" customWidth="1"/>
    <col min="2064" max="2064" width="14" style="280" bestFit="1" customWidth="1"/>
    <col min="2065" max="2065" width="10" style="280" bestFit="1" customWidth="1"/>
    <col min="2066" max="2066" width="8.85546875" style="280" bestFit="1" customWidth="1"/>
    <col min="2067" max="2068" width="17.85546875" style="280" bestFit="1" customWidth="1"/>
    <col min="2069" max="2303" width="7.140625" style="280" customWidth="1"/>
    <col min="2304" max="2304" width="7.140625" style="280"/>
    <col min="2305" max="2305" width="12.42578125" style="280" customWidth="1"/>
    <col min="2306" max="2306" width="45.140625" style="280" bestFit="1" customWidth="1"/>
    <col min="2307" max="2307" width="43.7109375" style="280" customWidth="1"/>
    <col min="2308" max="2308" width="10.28515625" style="280" bestFit="1" customWidth="1"/>
    <col min="2309" max="2309" width="17.42578125" style="280" bestFit="1" customWidth="1"/>
    <col min="2310" max="2312" width="7" style="280" bestFit="1" customWidth="1"/>
    <col min="2313" max="2313" width="10.28515625" style="280" bestFit="1" customWidth="1"/>
    <col min="2314" max="2314" width="9.28515625" style="280" bestFit="1" customWidth="1"/>
    <col min="2315" max="2315" width="11.42578125" style="280" bestFit="1" customWidth="1"/>
    <col min="2316" max="2316" width="10.42578125" style="280" bestFit="1" customWidth="1"/>
    <col min="2317" max="2317" width="12.85546875" style="280" bestFit="1" customWidth="1"/>
    <col min="2318" max="2318" width="12.5703125" style="280" customWidth="1"/>
    <col min="2319" max="2319" width="17.7109375" style="280" bestFit="1" customWidth="1"/>
    <col min="2320" max="2320" width="14" style="280" bestFit="1" customWidth="1"/>
    <col min="2321" max="2321" width="10" style="280" bestFit="1" customWidth="1"/>
    <col min="2322" max="2322" width="8.85546875" style="280" bestFit="1" customWidth="1"/>
    <col min="2323" max="2324" width="17.85546875" style="280" bestFit="1" customWidth="1"/>
    <col min="2325" max="2559" width="7.140625" style="280" customWidth="1"/>
    <col min="2560" max="2560" width="7.140625" style="280"/>
    <col min="2561" max="2561" width="12.42578125" style="280" customWidth="1"/>
    <col min="2562" max="2562" width="45.140625" style="280" bestFit="1" customWidth="1"/>
    <col min="2563" max="2563" width="43.7109375" style="280" customWidth="1"/>
    <col min="2564" max="2564" width="10.28515625" style="280" bestFit="1" customWidth="1"/>
    <col min="2565" max="2565" width="17.42578125" style="280" bestFit="1" customWidth="1"/>
    <col min="2566" max="2568" width="7" style="280" bestFit="1" customWidth="1"/>
    <col min="2569" max="2569" width="10.28515625" style="280" bestFit="1" customWidth="1"/>
    <col min="2570" max="2570" width="9.28515625" style="280" bestFit="1" customWidth="1"/>
    <col min="2571" max="2571" width="11.42578125" style="280" bestFit="1" customWidth="1"/>
    <col min="2572" max="2572" width="10.42578125" style="280" bestFit="1" customWidth="1"/>
    <col min="2573" max="2573" width="12.85546875" style="280" bestFit="1" customWidth="1"/>
    <col min="2574" max="2574" width="12.5703125" style="280" customWidth="1"/>
    <col min="2575" max="2575" width="17.7109375" style="280" bestFit="1" customWidth="1"/>
    <col min="2576" max="2576" width="14" style="280" bestFit="1" customWidth="1"/>
    <col min="2577" max="2577" width="10" style="280" bestFit="1" customWidth="1"/>
    <col min="2578" max="2578" width="8.85546875" style="280" bestFit="1" customWidth="1"/>
    <col min="2579" max="2580" width="17.85546875" style="280" bestFit="1" customWidth="1"/>
    <col min="2581" max="2815" width="7.140625" style="280" customWidth="1"/>
    <col min="2816" max="2816" width="7.140625" style="280"/>
    <col min="2817" max="2817" width="12.42578125" style="280" customWidth="1"/>
    <col min="2818" max="2818" width="45.140625" style="280" bestFit="1" customWidth="1"/>
    <col min="2819" max="2819" width="43.7109375" style="280" customWidth="1"/>
    <col min="2820" max="2820" width="10.28515625" style="280" bestFit="1" customWidth="1"/>
    <col min="2821" max="2821" width="17.42578125" style="280" bestFit="1" customWidth="1"/>
    <col min="2822" max="2824" width="7" style="280" bestFit="1" customWidth="1"/>
    <col min="2825" max="2825" width="10.28515625" style="280" bestFit="1" customWidth="1"/>
    <col min="2826" max="2826" width="9.28515625" style="280" bestFit="1" customWidth="1"/>
    <col min="2827" max="2827" width="11.42578125" style="280" bestFit="1" customWidth="1"/>
    <col min="2828" max="2828" width="10.42578125" style="280" bestFit="1" customWidth="1"/>
    <col min="2829" max="2829" width="12.85546875" style="280" bestFit="1" customWidth="1"/>
    <col min="2830" max="2830" width="12.5703125" style="280" customWidth="1"/>
    <col min="2831" max="2831" width="17.7109375" style="280" bestFit="1" customWidth="1"/>
    <col min="2832" max="2832" width="14" style="280" bestFit="1" customWidth="1"/>
    <col min="2833" max="2833" width="10" style="280" bestFit="1" customWidth="1"/>
    <col min="2834" max="2834" width="8.85546875" style="280" bestFit="1" customWidth="1"/>
    <col min="2835" max="2836" width="17.85546875" style="280" bestFit="1" customWidth="1"/>
    <col min="2837" max="3071" width="7.140625" style="280" customWidth="1"/>
    <col min="3072" max="3072" width="7.140625" style="280"/>
    <col min="3073" max="3073" width="12.42578125" style="280" customWidth="1"/>
    <col min="3074" max="3074" width="45.140625" style="280" bestFit="1" customWidth="1"/>
    <col min="3075" max="3075" width="43.7109375" style="280" customWidth="1"/>
    <col min="3076" max="3076" width="10.28515625" style="280" bestFit="1" customWidth="1"/>
    <col min="3077" max="3077" width="17.42578125" style="280" bestFit="1" customWidth="1"/>
    <col min="3078" max="3080" width="7" style="280" bestFit="1" customWidth="1"/>
    <col min="3081" max="3081" width="10.28515625" style="280" bestFit="1" customWidth="1"/>
    <col min="3082" max="3082" width="9.28515625" style="280" bestFit="1" customWidth="1"/>
    <col min="3083" max="3083" width="11.42578125" style="280" bestFit="1" customWidth="1"/>
    <col min="3084" max="3084" width="10.42578125" style="280" bestFit="1" customWidth="1"/>
    <col min="3085" max="3085" width="12.85546875" style="280" bestFit="1" customWidth="1"/>
    <col min="3086" max="3086" width="12.5703125" style="280" customWidth="1"/>
    <col min="3087" max="3087" width="17.7109375" style="280" bestFit="1" customWidth="1"/>
    <col min="3088" max="3088" width="14" style="280" bestFit="1" customWidth="1"/>
    <col min="3089" max="3089" width="10" style="280" bestFit="1" customWidth="1"/>
    <col min="3090" max="3090" width="8.85546875" style="280" bestFit="1" customWidth="1"/>
    <col min="3091" max="3092" width="17.85546875" style="280" bestFit="1" customWidth="1"/>
    <col min="3093" max="3327" width="7.140625" style="280" customWidth="1"/>
    <col min="3328" max="3328" width="7.140625" style="280"/>
    <col min="3329" max="3329" width="12.42578125" style="280" customWidth="1"/>
    <col min="3330" max="3330" width="45.140625" style="280" bestFit="1" customWidth="1"/>
    <col min="3331" max="3331" width="43.7109375" style="280" customWidth="1"/>
    <col min="3332" max="3332" width="10.28515625" style="280" bestFit="1" customWidth="1"/>
    <col min="3333" max="3333" width="17.42578125" style="280" bestFit="1" customWidth="1"/>
    <col min="3334" max="3336" width="7" style="280" bestFit="1" customWidth="1"/>
    <col min="3337" max="3337" width="10.28515625" style="280" bestFit="1" customWidth="1"/>
    <col min="3338" max="3338" width="9.28515625" style="280" bestFit="1" customWidth="1"/>
    <col min="3339" max="3339" width="11.42578125" style="280" bestFit="1" customWidth="1"/>
    <col min="3340" max="3340" width="10.42578125" style="280" bestFit="1" customWidth="1"/>
    <col min="3341" max="3341" width="12.85546875" style="280" bestFit="1" customWidth="1"/>
    <col min="3342" max="3342" width="12.5703125" style="280" customWidth="1"/>
    <col min="3343" max="3343" width="17.7109375" style="280" bestFit="1" customWidth="1"/>
    <col min="3344" max="3344" width="14" style="280" bestFit="1" customWidth="1"/>
    <col min="3345" max="3345" width="10" style="280" bestFit="1" customWidth="1"/>
    <col min="3346" max="3346" width="8.85546875" style="280" bestFit="1" customWidth="1"/>
    <col min="3347" max="3348" width="17.85546875" style="280" bestFit="1" customWidth="1"/>
    <col min="3349" max="3583" width="7.140625" style="280" customWidth="1"/>
    <col min="3584" max="3584" width="7.140625" style="280"/>
    <col min="3585" max="3585" width="12.42578125" style="280" customWidth="1"/>
    <col min="3586" max="3586" width="45.140625" style="280" bestFit="1" customWidth="1"/>
    <col min="3587" max="3587" width="43.7109375" style="280" customWidth="1"/>
    <col min="3588" max="3588" width="10.28515625" style="280" bestFit="1" customWidth="1"/>
    <col min="3589" max="3589" width="17.42578125" style="280" bestFit="1" customWidth="1"/>
    <col min="3590" max="3592" width="7" style="280" bestFit="1" customWidth="1"/>
    <col min="3593" max="3593" width="10.28515625" style="280" bestFit="1" customWidth="1"/>
    <col min="3594" max="3594" width="9.28515625" style="280" bestFit="1" customWidth="1"/>
    <col min="3595" max="3595" width="11.42578125" style="280" bestFit="1" customWidth="1"/>
    <col min="3596" max="3596" width="10.42578125" style="280" bestFit="1" customWidth="1"/>
    <col min="3597" max="3597" width="12.85546875" style="280" bestFit="1" customWidth="1"/>
    <col min="3598" max="3598" width="12.5703125" style="280" customWidth="1"/>
    <col min="3599" max="3599" width="17.7109375" style="280" bestFit="1" customWidth="1"/>
    <col min="3600" max="3600" width="14" style="280" bestFit="1" customWidth="1"/>
    <col min="3601" max="3601" width="10" style="280" bestFit="1" customWidth="1"/>
    <col min="3602" max="3602" width="8.85546875" style="280" bestFit="1" customWidth="1"/>
    <col min="3603" max="3604" width="17.85546875" style="280" bestFit="1" customWidth="1"/>
    <col min="3605" max="3839" width="7.140625" style="280" customWidth="1"/>
    <col min="3840" max="3840" width="7.140625" style="280"/>
    <col min="3841" max="3841" width="12.42578125" style="280" customWidth="1"/>
    <col min="3842" max="3842" width="45.140625" style="280" bestFit="1" customWidth="1"/>
    <col min="3843" max="3843" width="43.7109375" style="280" customWidth="1"/>
    <col min="3844" max="3844" width="10.28515625" style="280" bestFit="1" customWidth="1"/>
    <col min="3845" max="3845" width="17.42578125" style="280" bestFit="1" customWidth="1"/>
    <col min="3846" max="3848" width="7" style="280" bestFit="1" customWidth="1"/>
    <col min="3849" max="3849" width="10.28515625" style="280" bestFit="1" customWidth="1"/>
    <col min="3850" max="3850" width="9.28515625" style="280" bestFit="1" customWidth="1"/>
    <col min="3851" max="3851" width="11.42578125" style="280" bestFit="1" customWidth="1"/>
    <col min="3852" max="3852" width="10.42578125" style="280" bestFit="1" customWidth="1"/>
    <col min="3853" max="3853" width="12.85546875" style="280" bestFit="1" customWidth="1"/>
    <col min="3854" max="3854" width="12.5703125" style="280" customWidth="1"/>
    <col min="3855" max="3855" width="17.7109375" style="280" bestFit="1" customWidth="1"/>
    <col min="3856" max="3856" width="14" style="280" bestFit="1" customWidth="1"/>
    <col min="3857" max="3857" width="10" style="280" bestFit="1" customWidth="1"/>
    <col min="3858" max="3858" width="8.85546875" style="280" bestFit="1" customWidth="1"/>
    <col min="3859" max="3860" width="17.85546875" style="280" bestFit="1" customWidth="1"/>
    <col min="3861" max="4095" width="7.140625" style="280" customWidth="1"/>
    <col min="4096" max="4096" width="7.140625" style="280"/>
    <col min="4097" max="4097" width="12.42578125" style="280" customWidth="1"/>
    <col min="4098" max="4098" width="45.140625" style="280" bestFit="1" customWidth="1"/>
    <col min="4099" max="4099" width="43.7109375" style="280" customWidth="1"/>
    <col min="4100" max="4100" width="10.28515625" style="280" bestFit="1" customWidth="1"/>
    <col min="4101" max="4101" width="17.42578125" style="280" bestFit="1" customWidth="1"/>
    <col min="4102" max="4104" width="7" style="280" bestFit="1" customWidth="1"/>
    <col min="4105" max="4105" width="10.28515625" style="280" bestFit="1" customWidth="1"/>
    <col min="4106" max="4106" width="9.28515625" style="280" bestFit="1" customWidth="1"/>
    <col min="4107" max="4107" width="11.42578125" style="280" bestFit="1" customWidth="1"/>
    <col min="4108" max="4108" width="10.42578125" style="280" bestFit="1" customWidth="1"/>
    <col min="4109" max="4109" width="12.85546875" style="280" bestFit="1" customWidth="1"/>
    <col min="4110" max="4110" width="12.5703125" style="280" customWidth="1"/>
    <col min="4111" max="4111" width="17.7109375" style="280" bestFit="1" customWidth="1"/>
    <col min="4112" max="4112" width="14" style="280" bestFit="1" customWidth="1"/>
    <col min="4113" max="4113" width="10" style="280" bestFit="1" customWidth="1"/>
    <col min="4114" max="4114" width="8.85546875" style="280" bestFit="1" customWidth="1"/>
    <col min="4115" max="4116" width="17.85546875" style="280" bestFit="1" customWidth="1"/>
    <col min="4117" max="4351" width="7.140625" style="280" customWidth="1"/>
    <col min="4352" max="4352" width="7.140625" style="280"/>
    <col min="4353" max="4353" width="12.42578125" style="280" customWidth="1"/>
    <col min="4354" max="4354" width="45.140625" style="280" bestFit="1" customWidth="1"/>
    <col min="4355" max="4355" width="43.7109375" style="280" customWidth="1"/>
    <col min="4356" max="4356" width="10.28515625" style="280" bestFit="1" customWidth="1"/>
    <col min="4357" max="4357" width="17.42578125" style="280" bestFit="1" customWidth="1"/>
    <col min="4358" max="4360" width="7" style="280" bestFit="1" customWidth="1"/>
    <col min="4361" max="4361" width="10.28515625" style="280" bestFit="1" customWidth="1"/>
    <col min="4362" max="4362" width="9.28515625" style="280" bestFit="1" customWidth="1"/>
    <col min="4363" max="4363" width="11.42578125" style="280" bestFit="1" customWidth="1"/>
    <col min="4364" max="4364" width="10.42578125" style="280" bestFit="1" customWidth="1"/>
    <col min="4365" max="4365" width="12.85546875" style="280" bestFit="1" customWidth="1"/>
    <col min="4366" max="4366" width="12.5703125" style="280" customWidth="1"/>
    <col min="4367" max="4367" width="17.7109375" style="280" bestFit="1" customWidth="1"/>
    <col min="4368" max="4368" width="14" style="280" bestFit="1" customWidth="1"/>
    <col min="4369" max="4369" width="10" style="280" bestFit="1" customWidth="1"/>
    <col min="4370" max="4370" width="8.85546875" style="280" bestFit="1" customWidth="1"/>
    <col min="4371" max="4372" width="17.85546875" style="280" bestFit="1" customWidth="1"/>
    <col min="4373" max="4607" width="7.140625" style="280" customWidth="1"/>
    <col min="4608" max="4608" width="7.140625" style="280"/>
    <col min="4609" max="4609" width="12.42578125" style="280" customWidth="1"/>
    <col min="4610" max="4610" width="45.140625" style="280" bestFit="1" customWidth="1"/>
    <col min="4611" max="4611" width="43.7109375" style="280" customWidth="1"/>
    <col min="4612" max="4612" width="10.28515625" style="280" bestFit="1" customWidth="1"/>
    <col min="4613" max="4613" width="17.42578125" style="280" bestFit="1" customWidth="1"/>
    <col min="4614" max="4616" width="7" style="280" bestFit="1" customWidth="1"/>
    <col min="4617" max="4617" width="10.28515625" style="280" bestFit="1" customWidth="1"/>
    <col min="4618" max="4618" width="9.28515625" style="280" bestFit="1" customWidth="1"/>
    <col min="4619" max="4619" width="11.42578125" style="280" bestFit="1" customWidth="1"/>
    <col min="4620" max="4620" width="10.42578125" style="280" bestFit="1" customWidth="1"/>
    <col min="4621" max="4621" width="12.85546875" style="280" bestFit="1" customWidth="1"/>
    <col min="4622" max="4622" width="12.5703125" style="280" customWidth="1"/>
    <col min="4623" max="4623" width="17.7109375" style="280" bestFit="1" customWidth="1"/>
    <col min="4624" max="4624" width="14" style="280" bestFit="1" customWidth="1"/>
    <col min="4625" max="4625" width="10" style="280" bestFit="1" customWidth="1"/>
    <col min="4626" max="4626" width="8.85546875" style="280" bestFit="1" customWidth="1"/>
    <col min="4627" max="4628" width="17.85546875" style="280" bestFit="1" customWidth="1"/>
    <col min="4629" max="4863" width="7.140625" style="280" customWidth="1"/>
    <col min="4864" max="4864" width="7.140625" style="280"/>
    <col min="4865" max="4865" width="12.42578125" style="280" customWidth="1"/>
    <col min="4866" max="4866" width="45.140625" style="280" bestFit="1" customWidth="1"/>
    <col min="4867" max="4867" width="43.7109375" style="280" customWidth="1"/>
    <col min="4868" max="4868" width="10.28515625" style="280" bestFit="1" customWidth="1"/>
    <col min="4869" max="4869" width="17.42578125" style="280" bestFit="1" customWidth="1"/>
    <col min="4870" max="4872" width="7" style="280" bestFit="1" customWidth="1"/>
    <col min="4873" max="4873" width="10.28515625" style="280" bestFit="1" customWidth="1"/>
    <col min="4874" max="4874" width="9.28515625" style="280" bestFit="1" customWidth="1"/>
    <col min="4875" max="4875" width="11.42578125" style="280" bestFit="1" customWidth="1"/>
    <col min="4876" max="4876" width="10.42578125" style="280" bestFit="1" customWidth="1"/>
    <col min="4877" max="4877" width="12.85546875" style="280" bestFit="1" customWidth="1"/>
    <col min="4878" max="4878" width="12.5703125" style="280" customWidth="1"/>
    <col min="4879" max="4879" width="17.7109375" style="280" bestFit="1" customWidth="1"/>
    <col min="4880" max="4880" width="14" style="280" bestFit="1" customWidth="1"/>
    <col min="4881" max="4881" width="10" style="280" bestFit="1" customWidth="1"/>
    <col min="4882" max="4882" width="8.85546875" style="280" bestFit="1" customWidth="1"/>
    <col min="4883" max="4884" width="17.85546875" style="280" bestFit="1" customWidth="1"/>
    <col min="4885" max="5119" width="7.140625" style="280" customWidth="1"/>
    <col min="5120" max="5120" width="7.140625" style="280"/>
    <col min="5121" max="5121" width="12.42578125" style="280" customWidth="1"/>
    <col min="5122" max="5122" width="45.140625" style="280" bestFit="1" customWidth="1"/>
    <col min="5123" max="5123" width="43.7109375" style="280" customWidth="1"/>
    <col min="5124" max="5124" width="10.28515625" style="280" bestFit="1" customWidth="1"/>
    <col min="5125" max="5125" width="17.42578125" style="280" bestFit="1" customWidth="1"/>
    <col min="5126" max="5128" width="7" style="280" bestFit="1" customWidth="1"/>
    <col min="5129" max="5129" width="10.28515625" style="280" bestFit="1" customWidth="1"/>
    <col min="5130" max="5130" width="9.28515625" style="280" bestFit="1" customWidth="1"/>
    <col min="5131" max="5131" width="11.42578125" style="280" bestFit="1" customWidth="1"/>
    <col min="5132" max="5132" width="10.42578125" style="280" bestFit="1" customWidth="1"/>
    <col min="5133" max="5133" width="12.85546875" style="280" bestFit="1" customWidth="1"/>
    <col min="5134" max="5134" width="12.5703125" style="280" customWidth="1"/>
    <col min="5135" max="5135" width="17.7109375" style="280" bestFit="1" customWidth="1"/>
    <col min="5136" max="5136" width="14" style="280" bestFit="1" customWidth="1"/>
    <col min="5137" max="5137" width="10" style="280" bestFit="1" customWidth="1"/>
    <col min="5138" max="5138" width="8.85546875" style="280" bestFit="1" customWidth="1"/>
    <col min="5139" max="5140" width="17.85546875" style="280" bestFit="1" customWidth="1"/>
    <col min="5141" max="5375" width="7.140625" style="280" customWidth="1"/>
    <col min="5376" max="5376" width="7.140625" style="280"/>
    <col min="5377" max="5377" width="12.42578125" style="280" customWidth="1"/>
    <col min="5378" max="5378" width="45.140625" style="280" bestFit="1" customWidth="1"/>
    <col min="5379" max="5379" width="43.7109375" style="280" customWidth="1"/>
    <col min="5380" max="5380" width="10.28515625" style="280" bestFit="1" customWidth="1"/>
    <col min="5381" max="5381" width="17.42578125" style="280" bestFit="1" customWidth="1"/>
    <col min="5382" max="5384" width="7" style="280" bestFit="1" customWidth="1"/>
    <col min="5385" max="5385" width="10.28515625" style="280" bestFit="1" customWidth="1"/>
    <col min="5386" max="5386" width="9.28515625" style="280" bestFit="1" customWidth="1"/>
    <col min="5387" max="5387" width="11.42578125" style="280" bestFit="1" customWidth="1"/>
    <col min="5388" max="5388" width="10.42578125" style="280" bestFit="1" customWidth="1"/>
    <col min="5389" max="5389" width="12.85546875" style="280" bestFit="1" customWidth="1"/>
    <col min="5390" max="5390" width="12.5703125" style="280" customWidth="1"/>
    <col min="5391" max="5391" width="17.7109375" style="280" bestFit="1" customWidth="1"/>
    <col min="5392" max="5392" width="14" style="280" bestFit="1" customWidth="1"/>
    <col min="5393" max="5393" width="10" style="280" bestFit="1" customWidth="1"/>
    <col min="5394" max="5394" width="8.85546875" style="280" bestFit="1" customWidth="1"/>
    <col min="5395" max="5396" width="17.85546875" style="280" bestFit="1" customWidth="1"/>
    <col min="5397" max="5631" width="7.140625" style="280" customWidth="1"/>
    <col min="5632" max="5632" width="7.140625" style="280"/>
    <col min="5633" max="5633" width="12.42578125" style="280" customWidth="1"/>
    <col min="5634" max="5634" width="45.140625" style="280" bestFit="1" customWidth="1"/>
    <col min="5635" max="5635" width="43.7109375" style="280" customWidth="1"/>
    <col min="5636" max="5636" width="10.28515625" style="280" bestFit="1" customWidth="1"/>
    <col min="5637" max="5637" width="17.42578125" style="280" bestFit="1" customWidth="1"/>
    <col min="5638" max="5640" width="7" style="280" bestFit="1" customWidth="1"/>
    <col min="5641" max="5641" width="10.28515625" style="280" bestFit="1" customWidth="1"/>
    <col min="5642" max="5642" width="9.28515625" style="280" bestFit="1" customWidth="1"/>
    <col min="5643" max="5643" width="11.42578125" style="280" bestFit="1" customWidth="1"/>
    <col min="5644" max="5644" width="10.42578125" style="280" bestFit="1" customWidth="1"/>
    <col min="5645" max="5645" width="12.85546875" style="280" bestFit="1" customWidth="1"/>
    <col min="5646" max="5646" width="12.5703125" style="280" customWidth="1"/>
    <col min="5647" max="5647" width="17.7109375" style="280" bestFit="1" customWidth="1"/>
    <col min="5648" max="5648" width="14" style="280" bestFit="1" customWidth="1"/>
    <col min="5649" max="5649" width="10" style="280" bestFit="1" customWidth="1"/>
    <col min="5650" max="5650" width="8.85546875" style="280" bestFit="1" customWidth="1"/>
    <col min="5651" max="5652" width="17.85546875" style="280" bestFit="1" customWidth="1"/>
    <col min="5653" max="5887" width="7.140625" style="280" customWidth="1"/>
    <col min="5888" max="5888" width="7.140625" style="280"/>
    <col min="5889" max="5889" width="12.42578125" style="280" customWidth="1"/>
    <col min="5890" max="5890" width="45.140625" style="280" bestFit="1" customWidth="1"/>
    <col min="5891" max="5891" width="43.7109375" style="280" customWidth="1"/>
    <col min="5892" max="5892" width="10.28515625" style="280" bestFit="1" customWidth="1"/>
    <col min="5893" max="5893" width="17.42578125" style="280" bestFit="1" customWidth="1"/>
    <col min="5894" max="5896" width="7" style="280" bestFit="1" customWidth="1"/>
    <col min="5897" max="5897" width="10.28515625" style="280" bestFit="1" customWidth="1"/>
    <col min="5898" max="5898" width="9.28515625" style="280" bestFit="1" customWidth="1"/>
    <col min="5899" max="5899" width="11.42578125" style="280" bestFit="1" customWidth="1"/>
    <col min="5900" max="5900" width="10.42578125" style="280" bestFit="1" customWidth="1"/>
    <col min="5901" max="5901" width="12.85546875" style="280" bestFit="1" customWidth="1"/>
    <col min="5902" max="5902" width="12.5703125" style="280" customWidth="1"/>
    <col min="5903" max="5903" width="17.7109375" style="280" bestFit="1" customWidth="1"/>
    <col min="5904" max="5904" width="14" style="280" bestFit="1" customWidth="1"/>
    <col min="5905" max="5905" width="10" style="280" bestFit="1" customWidth="1"/>
    <col min="5906" max="5906" width="8.85546875" style="280" bestFit="1" customWidth="1"/>
    <col min="5907" max="5908" width="17.85546875" style="280" bestFit="1" customWidth="1"/>
    <col min="5909" max="6143" width="7.140625" style="280" customWidth="1"/>
    <col min="6144" max="6144" width="7.140625" style="280"/>
    <col min="6145" max="6145" width="12.42578125" style="280" customWidth="1"/>
    <col min="6146" max="6146" width="45.140625" style="280" bestFit="1" customWidth="1"/>
    <col min="6147" max="6147" width="43.7109375" style="280" customWidth="1"/>
    <col min="6148" max="6148" width="10.28515625" style="280" bestFit="1" customWidth="1"/>
    <col min="6149" max="6149" width="17.42578125" style="280" bestFit="1" customWidth="1"/>
    <col min="6150" max="6152" width="7" style="280" bestFit="1" customWidth="1"/>
    <col min="6153" max="6153" width="10.28515625" style="280" bestFit="1" customWidth="1"/>
    <col min="6154" max="6154" width="9.28515625" style="280" bestFit="1" customWidth="1"/>
    <col min="6155" max="6155" width="11.42578125" style="280" bestFit="1" customWidth="1"/>
    <col min="6156" max="6156" width="10.42578125" style="280" bestFit="1" customWidth="1"/>
    <col min="6157" max="6157" width="12.85546875" style="280" bestFit="1" customWidth="1"/>
    <col min="6158" max="6158" width="12.5703125" style="280" customWidth="1"/>
    <col min="6159" max="6159" width="17.7109375" style="280" bestFit="1" customWidth="1"/>
    <col min="6160" max="6160" width="14" style="280" bestFit="1" customWidth="1"/>
    <col min="6161" max="6161" width="10" style="280" bestFit="1" customWidth="1"/>
    <col min="6162" max="6162" width="8.85546875" style="280" bestFit="1" customWidth="1"/>
    <col min="6163" max="6164" width="17.85546875" style="280" bestFit="1" customWidth="1"/>
    <col min="6165" max="6399" width="7.140625" style="280" customWidth="1"/>
    <col min="6400" max="6400" width="7.140625" style="280"/>
    <col min="6401" max="6401" width="12.42578125" style="280" customWidth="1"/>
    <col min="6402" max="6402" width="45.140625" style="280" bestFit="1" customWidth="1"/>
    <col min="6403" max="6403" width="43.7109375" style="280" customWidth="1"/>
    <col min="6404" max="6404" width="10.28515625" style="280" bestFit="1" customWidth="1"/>
    <col min="6405" max="6405" width="17.42578125" style="280" bestFit="1" customWidth="1"/>
    <col min="6406" max="6408" width="7" style="280" bestFit="1" customWidth="1"/>
    <col min="6409" max="6409" width="10.28515625" style="280" bestFit="1" customWidth="1"/>
    <col min="6410" max="6410" width="9.28515625" style="280" bestFit="1" customWidth="1"/>
    <col min="6411" max="6411" width="11.42578125" style="280" bestFit="1" customWidth="1"/>
    <col min="6412" max="6412" width="10.42578125" style="280" bestFit="1" customWidth="1"/>
    <col min="6413" max="6413" width="12.85546875" style="280" bestFit="1" customWidth="1"/>
    <col min="6414" max="6414" width="12.5703125" style="280" customWidth="1"/>
    <col min="6415" max="6415" width="17.7109375" style="280" bestFit="1" customWidth="1"/>
    <col min="6416" max="6416" width="14" style="280" bestFit="1" customWidth="1"/>
    <col min="6417" max="6417" width="10" style="280" bestFit="1" customWidth="1"/>
    <col min="6418" max="6418" width="8.85546875" style="280" bestFit="1" customWidth="1"/>
    <col min="6419" max="6420" width="17.85546875" style="280" bestFit="1" customWidth="1"/>
    <col min="6421" max="6655" width="7.140625" style="280" customWidth="1"/>
    <col min="6656" max="6656" width="7.140625" style="280"/>
    <col min="6657" max="6657" width="12.42578125" style="280" customWidth="1"/>
    <col min="6658" max="6658" width="45.140625" style="280" bestFit="1" customWidth="1"/>
    <col min="6659" max="6659" width="43.7109375" style="280" customWidth="1"/>
    <col min="6660" max="6660" width="10.28515625" style="280" bestFit="1" customWidth="1"/>
    <col min="6661" max="6661" width="17.42578125" style="280" bestFit="1" customWidth="1"/>
    <col min="6662" max="6664" width="7" style="280" bestFit="1" customWidth="1"/>
    <col min="6665" max="6665" width="10.28515625" style="280" bestFit="1" customWidth="1"/>
    <col min="6666" max="6666" width="9.28515625" style="280" bestFit="1" customWidth="1"/>
    <col min="6667" max="6667" width="11.42578125" style="280" bestFit="1" customWidth="1"/>
    <col min="6668" max="6668" width="10.42578125" style="280" bestFit="1" customWidth="1"/>
    <col min="6669" max="6669" width="12.85546875" style="280" bestFit="1" customWidth="1"/>
    <col min="6670" max="6670" width="12.5703125" style="280" customWidth="1"/>
    <col min="6671" max="6671" width="17.7109375" style="280" bestFit="1" customWidth="1"/>
    <col min="6672" max="6672" width="14" style="280" bestFit="1" customWidth="1"/>
    <col min="6673" max="6673" width="10" style="280" bestFit="1" customWidth="1"/>
    <col min="6674" max="6674" width="8.85546875" style="280" bestFit="1" customWidth="1"/>
    <col min="6675" max="6676" width="17.85546875" style="280" bestFit="1" customWidth="1"/>
    <col min="6677" max="6911" width="7.140625" style="280" customWidth="1"/>
    <col min="6912" max="6912" width="7.140625" style="280"/>
    <col min="6913" max="6913" width="12.42578125" style="280" customWidth="1"/>
    <col min="6914" max="6914" width="45.140625" style="280" bestFit="1" customWidth="1"/>
    <col min="6915" max="6915" width="43.7109375" style="280" customWidth="1"/>
    <col min="6916" max="6916" width="10.28515625" style="280" bestFit="1" customWidth="1"/>
    <col min="6917" max="6917" width="17.42578125" style="280" bestFit="1" customWidth="1"/>
    <col min="6918" max="6920" width="7" style="280" bestFit="1" customWidth="1"/>
    <col min="6921" max="6921" width="10.28515625" style="280" bestFit="1" customWidth="1"/>
    <col min="6922" max="6922" width="9.28515625" style="280" bestFit="1" customWidth="1"/>
    <col min="6923" max="6923" width="11.42578125" style="280" bestFit="1" customWidth="1"/>
    <col min="6924" max="6924" width="10.42578125" style="280" bestFit="1" customWidth="1"/>
    <col min="6925" max="6925" width="12.85546875" style="280" bestFit="1" customWidth="1"/>
    <col min="6926" max="6926" width="12.5703125" style="280" customWidth="1"/>
    <col min="6927" max="6927" width="17.7109375" style="280" bestFit="1" customWidth="1"/>
    <col min="6928" max="6928" width="14" style="280" bestFit="1" customWidth="1"/>
    <col min="6929" max="6929" width="10" style="280" bestFit="1" customWidth="1"/>
    <col min="6930" max="6930" width="8.85546875" style="280" bestFit="1" customWidth="1"/>
    <col min="6931" max="6932" width="17.85546875" style="280" bestFit="1" customWidth="1"/>
    <col min="6933" max="7167" width="7.140625" style="280" customWidth="1"/>
    <col min="7168" max="7168" width="7.140625" style="280"/>
    <col min="7169" max="7169" width="12.42578125" style="280" customWidth="1"/>
    <col min="7170" max="7170" width="45.140625" style="280" bestFit="1" customWidth="1"/>
    <col min="7171" max="7171" width="43.7109375" style="280" customWidth="1"/>
    <col min="7172" max="7172" width="10.28515625" style="280" bestFit="1" customWidth="1"/>
    <col min="7173" max="7173" width="17.42578125" style="280" bestFit="1" customWidth="1"/>
    <col min="7174" max="7176" width="7" style="280" bestFit="1" customWidth="1"/>
    <col min="7177" max="7177" width="10.28515625" style="280" bestFit="1" customWidth="1"/>
    <col min="7178" max="7178" width="9.28515625" style="280" bestFit="1" customWidth="1"/>
    <col min="7179" max="7179" width="11.42578125" style="280" bestFit="1" customWidth="1"/>
    <col min="7180" max="7180" width="10.42578125" style="280" bestFit="1" customWidth="1"/>
    <col min="7181" max="7181" width="12.85546875" style="280" bestFit="1" customWidth="1"/>
    <col min="7182" max="7182" width="12.5703125" style="280" customWidth="1"/>
    <col min="7183" max="7183" width="17.7109375" style="280" bestFit="1" customWidth="1"/>
    <col min="7184" max="7184" width="14" style="280" bestFit="1" customWidth="1"/>
    <col min="7185" max="7185" width="10" style="280" bestFit="1" customWidth="1"/>
    <col min="7186" max="7186" width="8.85546875" style="280" bestFit="1" customWidth="1"/>
    <col min="7187" max="7188" width="17.85546875" style="280" bestFit="1" customWidth="1"/>
    <col min="7189" max="7423" width="7.140625" style="280" customWidth="1"/>
    <col min="7424" max="7424" width="7.140625" style="280"/>
    <col min="7425" max="7425" width="12.42578125" style="280" customWidth="1"/>
    <col min="7426" max="7426" width="45.140625" style="280" bestFit="1" customWidth="1"/>
    <col min="7427" max="7427" width="43.7109375" style="280" customWidth="1"/>
    <col min="7428" max="7428" width="10.28515625" style="280" bestFit="1" customWidth="1"/>
    <col min="7429" max="7429" width="17.42578125" style="280" bestFit="1" customWidth="1"/>
    <col min="7430" max="7432" width="7" style="280" bestFit="1" customWidth="1"/>
    <col min="7433" max="7433" width="10.28515625" style="280" bestFit="1" customWidth="1"/>
    <col min="7434" max="7434" width="9.28515625" style="280" bestFit="1" customWidth="1"/>
    <col min="7435" max="7435" width="11.42578125" style="280" bestFit="1" customWidth="1"/>
    <col min="7436" max="7436" width="10.42578125" style="280" bestFit="1" customWidth="1"/>
    <col min="7437" max="7437" width="12.85546875" style="280" bestFit="1" customWidth="1"/>
    <col min="7438" max="7438" width="12.5703125" style="280" customWidth="1"/>
    <col min="7439" max="7439" width="17.7109375" style="280" bestFit="1" customWidth="1"/>
    <col min="7440" max="7440" width="14" style="280" bestFit="1" customWidth="1"/>
    <col min="7441" max="7441" width="10" style="280" bestFit="1" customWidth="1"/>
    <col min="7442" max="7442" width="8.85546875" style="280" bestFit="1" customWidth="1"/>
    <col min="7443" max="7444" width="17.85546875" style="280" bestFit="1" customWidth="1"/>
    <col min="7445" max="7679" width="7.140625" style="280" customWidth="1"/>
    <col min="7680" max="7680" width="7.140625" style="280"/>
    <col min="7681" max="7681" width="12.42578125" style="280" customWidth="1"/>
    <col min="7682" max="7682" width="45.140625" style="280" bestFit="1" customWidth="1"/>
    <col min="7683" max="7683" width="43.7109375" style="280" customWidth="1"/>
    <col min="7684" max="7684" width="10.28515625" style="280" bestFit="1" customWidth="1"/>
    <col min="7685" max="7685" width="17.42578125" style="280" bestFit="1" customWidth="1"/>
    <col min="7686" max="7688" width="7" style="280" bestFit="1" customWidth="1"/>
    <col min="7689" max="7689" width="10.28515625" style="280" bestFit="1" customWidth="1"/>
    <col min="7690" max="7690" width="9.28515625" style="280" bestFit="1" customWidth="1"/>
    <col min="7691" max="7691" width="11.42578125" style="280" bestFit="1" customWidth="1"/>
    <col min="7692" max="7692" width="10.42578125" style="280" bestFit="1" customWidth="1"/>
    <col min="7693" max="7693" width="12.85546875" style="280" bestFit="1" customWidth="1"/>
    <col min="7694" max="7694" width="12.5703125" style="280" customWidth="1"/>
    <col min="7695" max="7695" width="17.7109375" style="280" bestFit="1" customWidth="1"/>
    <col min="7696" max="7696" width="14" style="280" bestFit="1" customWidth="1"/>
    <col min="7697" max="7697" width="10" style="280" bestFit="1" customWidth="1"/>
    <col min="7698" max="7698" width="8.85546875" style="280" bestFit="1" customWidth="1"/>
    <col min="7699" max="7700" width="17.85546875" style="280" bestFit="1" customWidth="1"/>
    <col min="7701" max="7935" width="7.140625" style="280" customWidth="1"/>
    <col min="7936" max="7936" width="7.140625" style="280"/>
    <col min="7937" max="7937" width="12.42578125" style="280" customWidth="1"/>
    <col min="7938" max="7938" width="45.140625" style="280" bestFit="1" customWidth="1"/>
    <col min="7939" max="7939" width="43.7109375" style="280" customWidth="1"/>
    <col min="7940" max="7940" width="10.28515625" style="280" bestFit="1" customWidth="1"/>
    <col min="7941" max="7941" width="17.42578125" style="280" bestFit="1" customWidth="1"/>
    <col min="7942" max="7944" width="7" style="280" bestFit="1" customWidth="1"/>
    <col min="7945" max="7945" width="10.28515625" style="280" bestFit="1" customWidth="1"/>
    <col min="7946" max="7946" width="9.28515625" style="280" bestFit="1" customWidth="1"/>
    <col min="7947" max="7947" width="11.42578125" style="280" bestFit="1" customWidth="1"/>
    <col min="7948" max="7948" width="10.42578125" style="280" bestFit="1" customWidth="1"/>
    <col min="7949" max="7949" width="12.85546875" style="280" bestFit="1" customWidth="1"/>
    <col min="7950" max="7950" width="12.5703125" style="280" customWidth="1"/>
    <col min="7951" max="7951" width="17.7109375" style="280" bestFit="1" customWidth="1"/>
    <col min="7952" max="7952" width="14" style="280" bestFit="1" customWidth="1"/>
    <col min="7953" max="7953" width="10" style="280" bestFit="1" customWidth="1"/>
    <col min="7954" max="7954" width="8.85546875" style="280" bestFit="1" customWidth="1"/>
    <col min="7955" max="7956" width="17.85546875" style="280" bestFit="1" customWidth="1"/>
    <col min="7957" max="8191" width="7.140625" style="280" customWidth="1"/>
    <col min="8192" max="8192" width="7.140625" style="280"/>
    <col min="8193" max="8193" width="12.42578125" style="280" customWidth="1"/>
    <col min="8194" max="8194" width="45.140625" style="280" bestFit="1" customWidth="1"/>
    <col min="8195" max="8195" width="43.7109375" style="280" customWidth="1"/>
    <col min="8196" max="8196" width="10.28515625" style="280" bestFit="1" customWidth="1"/>
    <col min="8197" max="8197" width="17.42578125" style="280" bestFit="1" customWidth="1"/>
    <col min="8198" max="8200" width="7" style="280" bestFit="1" customWidth="1"/>
    <col min="8201" max="8201" width="10.28515625" style="280" bestFit="1" customWidth="1"/>
    <col min="8202" max="8202" width="9.28515625" style="280" bestFit="1" customWidth="1"/>
    <col min="8203" max="8203" width="11.42578125" style="280" bestFit="1" customWidth="1"/>
    <col min="8204" max="8204" width="10.42578125" style="280" bestFit="1" customWidth="1"/>
    <col min="8205" max="8205" width="12.85546875" style="280" bestFit="1" customWidth="1"/>
    <col min="8206" max="8206" width="12.5703125" style="280" customWidth="1"/>
    <col min="8207" max="8207" width="17.7109375" style="280" bestFit="1" customWidth="1"/>
    <col min="8208" max="8208" width="14" style="280" bestFit="1" customWidth="1"/>
    <col min="8209" max="8209" width="10" style="280" bestFit="1" customWidth="1"/>
    <col min="8210" max="8210" width="8.85546875" style="280" bestFit="1" customWidth="1"/>
    <col min="8211" max="8212" width="17.85546875" style="280" bestFit="1" customWidth="1"/>
    <col min="8213" max="8447" width="7.140625" style="280" customWidth="1"/>
    <col min="8448" max="8448" width="7.140625" style="280"/>
    <col min="8449" max="8449" width="12.42578125" style="280" customWidth="1"/>
    <col min="8450" max="8450" width="45.140625" style="280" bestFit="1" customWidth="1"/>
    <col min="8451" max="8451" width="43.7109375" style="280" customWidth="1"/>
    <col min="8452" max="8452" width="10.28515625" style="280" bestFit="1" customWidth="1"/>
    <col min="8453" max="8453" width="17.42578125" style="280" bestFit="1" customWidth="1"/>
    <col min="8454" max="8456" width="7" style="280" bestFit="1" customWidth="1"/>
    <col min="8457" max="8457" width="10.28515625" style="280" bestFit="1" customWidth="1"/>
    <col min="8458" max="8458" width="9.28515625" style="280" bestFit="1" customWidth="1"/>
    <col min="8459" max="8459" width="11.42578125" style="280" bestFit="1" customWidth="1"/>
    <col min="8460" max="8460" width="10.42578125" style="280" bestFit="1" customWidth="1"/>
    <col min="8461" max="8461" width="12.85546875" style="280" bestFit="1" customWidth="1"/>
    <col min="8462" max="8462" width="12.5703125" style="280" customWidth="1"/>
    <col min="8463" max="8463" width="17.7109375" style="280" bestFit="1" customWidth="1"/>
    <col min="8464" max="8464" width="14" style="280" bestFit="1" customWidth="1"/>
    <col min="8465" max="8465" width="10" style="280" bestFit="1" customWidth="1"/>
    <col min="8466" max="8466" width="8.85546875" style="280" bestFit="1" customWidth="1"/>
    <col min="8467" max="8468" width="17.85546875" style="280" bestFit="1" customWidth="1"/>
    <col min="8469" max="8703" width="7.140625" style="280" customWidth="1"/>
    <col min="8704" max="8704" width="7.140625" style="280"/>
    <col min="8705" max="8705" width="12.42578125" style="280" customWidth="1"/>
    <col min="8706" max="8706" width="45.140625" style="280" bestFit="1" customWidth="1"/>
    <col min="8707" max="8707" width="43.7109375" style="280" customWidth="1"/>
    <col min="8708" max="8708" width="10.28515625" style="280" bestFit="1" customWidth="1"/>
    <col min="8709" max="8709" width="17.42578125" style="280" bestFit="1" customWidth="1"/>
    <col min="8710" max="8712" width="7" style="280" bestFit="1" customWidth="1"/>
    <col min="8713" max="8713" width="10.28515625" style="280" bestFit="1" customWidth="1"/>
    <col min="8714" max="8714" width="9.28515625" style="280" bestFit="1" customWidth="1"/>
    <col min="8715" max="8715" width="11.42578125" style="280" bestFit="1" customWidth="1"/>
    <col min="8716" max="8716" width="10.42578125" style="280" bestFit="1" customWidth="1"/>
    <col min="8717" max="8717" width="12.85546875" style="280" bestFit="1" customWidth="1"/>
    <col min="8718" max="8718" width="12.5703125" style="280" customWidth="1"/>
    <col min="8719" max="8719" width="17.7109375" style="280" bestFit="1" customWidth="1"/>
    <col min="8720" max="8720" width="14" style="280" bestFit="1" customWidth="1"/>
    <col min="8721" max="8721" width="10" style="280" bestFit="1" customWidth="1"/>
    <col min="8722" max="8722" width="8.85546875" style="280" bestFit="1" customWidth="1"/>
    <col min="8723" max="8724" width="17.85546875" style="280" bestFit="1" customWidth="1"/>
    <col min="8725" max="8959" width="7.140625" style="280" customWidth="1"/>
    <col min="8960" max="8960" width="7.140625" style="280"/>
    <col min="8961" max="8961" width="12.42578125" style="280" customWidth="1"/>
    <col min="8962" max="8962" width="45.140625" style="280" bestFit="1" customWidth="1"/>
    <col min="8963" max="8963" width="43.7109375" style="280" customWidth="1"/>
    <col min="8964" max="8964" width="10.28515625" style="280" bestFit="1" customWidth="1"/>
    <col min="8965" max="8965" width="17.42578125" style="280" bestFit="1" customWidth="1"/>
    <col min="8966" max="8968" width="7" style="280" bestFit="1" customWidth="1"/>
    <col min="8969" max="8969" width="10.28515625" style="280" bestFit="1" customWidth="1"/>
    <col min="8970" max="8970" width="9.28515625" style="280" bestFit="1" customWidth="1"/>
    <col min="8971" max="8971" width="11.42578125" style="280" bestFit="1" customWidth="1"/>
    <col min="8972" max="8972" width="10.42578125" style="280" bestFit="1" customWidth="1"/>
    <col min="8973" max="8973" width="12.85546875" style="280" bestFit="1" customWidth="1"/>
    <col min="8974" max="8974" width="12.5703125" style="280" customWidth="1"/>
    <col min="8975" max="8975" width="17.7109375" style="280" bestFit="1" customWidth="1"/>
    <col min="8976" max="8976" width="14" style="280" bestFit="1" customWidth="1"/>
    <col min="8977" max="8977" width="10" style="280" bestFit="1" customWidth="1"/>
    <col min="8978" max="8978" width="8.85546875" style="280" bestFit="1" customWidth="1"/>
    <col min="8979" max="8980" width="17.85546875" style="280" bestFit="1" customWidth="1"/>
    <col min="8981" max="9215" width="7.140625" style="280" customWidth="1"/>
    <col min="9216" max="9216" width="7.140625" style="280"/>
    <col min="9217" max="9217" width="12.42578125" style="280" customWidth="1"/>
    <col min="9218" max="9218" width="45.140625" style="280" bestFit="1" customWidth="1"/>
    <col min="9219" max="9219" width="43.7109375" style="280" customWidth="1"/>
    <col min="9220" max="9220" width="10.28515625" style="280" bestFit="1" customWidth="1"/>
    <col min="9221" max="9221" width="17.42578125" style="280" bestFit="1" customWidth="1"/>
    <col min="9222" max="9224" width="7" style="280" bestFit="1" customWidth="1"/>
    <col min="9225" max="9225" width="10.28515625" style="280" bestFit="1" customWidth="1"/>
    <col min="9226" max="9226" width="9.28515625" style="280" bestFit="1" customWidth="1"/>
    <col min="9227" max="9227" width="11.42578125" style="280" bestFit="1" customWidth="1"/>
    <col min="9228" max="9228" width="10.42578125" style="280" bestFit="1" customWidth="1"/>
    <col min="9229" max="9229" width="12.85546875" style="280" bestFit="1" customWidth="1"/>
    <col min="9230" max="9230" width="12.5703125" style="280" customWidth="1"/>
    <col min="9231" max="9231" width="17.7109375" style="280" bestFit="1" customWidth="1"/>
    <col min="9232" max="9232" width="14" style="280" bestFit="1" customWidth="1"/>
    <col min="9233" max="9233" width="10" style="280" bestFit="1" customWidth="1"/>
    <col min="9234" max="9234" width="8.85546875" style="280" bestFit="1" customWidth="1"/>
    <col min="9235" max="9236" width="17.85546875" style="280" bestFit="1" customWidth="1"/>
    <col min="9237" max="9471" width="7.140625" style="280" customWidth="1"/>
    <col min="9472" max="9472" width="7.140625" style="280"/>
    <col min="9473" max="9473" width="12.42578125" style="280" customWidth="1"/>
    <col min="9474" max="9474" width="45.140625" style="280" bestFit="1" customWidth="1"/>
    <col min="9475" max="9475" width="43.7109375" style="280" customWidth="1"/>
    <col min="9476" max="9476" width="10.28515625" style="280" bestFit="1" customWidth="1"/>
    <col min="9477" max="9477" width="17.42578125" style="280" bestFit="1" customWidth="1"/>
    <col min="9478" max="9480" width="7" style="280" bestFit="1" customWidth="1"/>
    <col min="9481" max="9481" width="10.28515625" style="280" bestFit="1" customWidth="1"/>
    <col min="9482" max="9482" width="9.28515625" style="280" bestFit="1" customWidth="1"/>
    <col min="9483" max="9483" width="11.42578125" style="280" bestFit="1" customWidth="1"/>
    <col min="9484" max="9484" width="10.42578125" style="280" bestFit="1" customWidth="1"/>
    <col min="9485" max="9485" width="12.85546875" style="280" bestFit="1" customWidth="1"/>
    <col min="9486" max="9486" width="12.5703125" style="280" customWidth="1"/>
    <col min="9487" max="9487" width="17.7109375" style="280" bestFit="1" customWidth="1"/>
    <col min="9488" max="9488" width="14" style="280" bestFit="1" customWidth="1"/>
    <col min="9489" max="9489" width="10" style="280" bestFit="1" customWidth="1"/>
    <col min="9490" max="9490" width="8.85546875" style="280" bestFit="1" customWidth="1"/>
    <col min="9491" max="9492" width="17.85546875" style="280" bestFit="1" customWidth="1"/>
    <col min="9493" max="9727" width="7.140625" style="280" customWidth="1"/>
    <col min="9728" max="9728" width="7.140625" style="280"/>
    <col min="9729" max="9729" width="12.42578125" style="280" customWidth="1"/>
    <col min="9730" max="9730" width="45.140625" style="280" bestFit="1" customWidth="1"/>
    <col min="9731" max="9731" width="43.7109375" style="280" customWidth="1"/>
    <col min="9732" max="9732" width="10.28515625" style="280" bestFit="1" customWidth="1"/>
    <col min="9733" max="9733" width="17.42578125" style="280" bestFit="1" customWidth="1"/>
    <col min="9734" max="9736" width="7" style="280" bestFit="1" customWidth="1"/>
    <col min="9737" max="9737" width="10.28515625" style="280" bestFit="1" customWidth="1"/>
    <col min="9738" max="9738" width="9.28515625" style="280" bestFit="1" customWidth="1"/>
    <col min="9739" max="9739" width="11.42578125" style="280" bestFit="1" customWidth="1"/>
    <col min="9740" max="9740" width="10.42578125" style="280" bestFit="1" customWidth="1"/>
    <col min="9741" max="9741" width="12.85546875" style="280" bestFit="1" customWidth="1"/>
    <col min="9742" max="9742" width="12.5703125" style="280" customWidth="1"/>
    <col min="9743" max="9743" width="17.7109375" style="280" bestFit="1" customWidth="1"/>
    <col min="9744" max="9744" width="14" style="280" bestFit="1" customWidth="1"/>
    <col min="9745" max="9745" width="10" style="280" bestFit="1" customWidth="1"/>
    <col min="9746" max="9746" width="8.85546875" style="280" bestFit="1" customWidth="1"/>
    <col min="9747" max="9748" width="17.85546875" style="280" bestFit="1" customWidth="1"/>
    <col min="9749" max="9983" width="7.140625" style="280" customWidth="1"/>
    <col min="9984" max="9984" width="7.140625" style="280"/>
    <col min="9985" max="9985" width="12.42578125" style="280" customWidth="1"/>
    <col min="9986" max="9986" width="45.140625" style="280" bestFit="1" customWidth="1"/>
    <col min="9987" max="9987" width="43.7109375" style="280" customWidth="1"/>
    <col min="9988" max="9988" width="10.28515625" style="280" bestFit="1" customWidth="1"/>
    <col min="9989" max="9989" width="17.42578125" style="280" bestFit="1" customWidth="1"/>
    <col min="9990" max="9992" width="7" style="280" bestFit="1" customWidth="1"/>
    <col min="9993" max="9993" width="10.28515625" style="280" bestFit="1" customWidth="1"/>
    <col min="9994" max="9994" width="9.28515625" style="280" bestFit="1" customWidth="1"/>
    <col min="9995" max="9995" width="11.42578125" style="280" bestFit="1" customWidth="1"/>
    <col min="9996" max="9996" width="10.42578125" style="280" bestFit="1" customWidth="1"/>
    <col min="9997" max="9997" width="12.85546875" style="280" bestFit="1" customWidth="1"/>
    <col min="9998" max="9998" width="12.5703125" style="280" customWidth="1"/>
    <col min="9999" max="9999" width="17.7109375" style="280" bestFit="1" customWidth="1"/>
    <col min="10000" max="10000" width="14" style="280" bestFit="1" customWidth="1"/>
    <col min="10001" max="10001" width="10" style="280" bestFit="1" customWidth="1"/>
    <col min="10002" max="10002" width="8.85546875" style="280" bestFit="1" customWidth="1"/>
    <col min="10003" max="10004" width="17.85546875" style="280" bestFit="1" customWidth="1"/>
    <col min="10005" max="10239" width="7.140625" style="280" customWidth="1"/>
    <col min="10240" max="10240" width="7.140625" style="280"/>
    <col min="10241" max="10241" width="12.42578125" style="280" customWidth="1"/>
    <col min="10242" max="10242" width="45.140625" style="280" bestFit="1" customWidth="1"/>
    <col min="10243" max="10243" width="43.7109375" style="280" customWidth="1"/>
    <col min="10244" max="10244" width="10.28515625" style="280" bestFit="1" customWidth="1"/>
    <col min="10245" max="10245" width="17.42578125" style="280" bestFit="1" customWidth="1"/>
    <col min="10246" max="10248" width="7" style="280" bestFit="1" customWidth="1"/>
    <col min="10249" max="10249" width="10.28515625" style="280" bestFit="1" customWidth="1"/>
    <col min="10250" max="10250" width="9.28515625" style="280" bestFit="1" customWidth="1"/>
    <col min="10251" max="10251" width="11.42578125" style="280" bestFit="1" customWidth="1"/>
    <col min="10252" max="10252" width="10.42578125" style="280" bestFit="1" customWidth="1"/>
    <col min="10253" max="10253" width="12.85546875" style="280" bestFit="1" customWidth="1"/>
    <col min="10254" max="10254" width="12.5703125" style="280" customWidth="1"/>
    <col min="10255" max="10255" width="17.7109375" style="280" bestFit="1" customWidth="1"/>
    <col min="10256" max="10256" width="14" style="280" bestFit="1" customWidth="1"/>
    <col min="10257" max="10257" width="10" style="280" bestFit="1" customWidth="1"/>
    <col min="10258" max="10258" width="8.85546875" style="280" bestFit="1" customWidth="1"/>
    <col min="10259" max="10260" width="17.85546875" style="280" bestFit="1" customWidth="1"/>
    <col min="10261" max="10495" width="7.140625" style="280" customWidth="1"/>
    <col min="10496" max="10496" width="7.140625" style="280"/>
    <col min="10497" max="10497" width="12.42578125" style="280" customWidth="1"/>
    <col min="10498" max="10498" width="45.140625" style="280" bestFit="1" customWidth="1"/>
    <col min="10499" max="10499" width="43.7109375" style="280" customWidth="1"/>
    <col min="10500" max="10500" width="10.28515625" style="280" bestFit="1" customWidth="1"/>
    <col min="10501" max="10501" width="17.42578125" style="280" bestFit="1" customWidth="1"/>
    <col min="10502" max="10504" width="7" style="280" bestFit="1" customWidth="1"/>
    <col min="10505" max="10505" width="10.28515625" style="280" bestFit="1" customWidth="1"/>
    <col min="10506" max="10506" width="9.28515625" style="280" bestFit="1" customWidth="1"/>
    <col min="10507" max="10507" width="11.42578125" style="280" bestFit="1" customWidth="1"/>
    <col min="10508" max="10508" width="10.42578125" style="280" bestFit="1" customWidth="1"/>
    <col min="10509" max="10509" width="12.85546875" style="280" bestFit="1" customWidth="1"/>
    <col min="10510" max="10510" width="12.5703125" style="280" customWidth="1"/>
    <col min="10511" max="10511" width="17.7109375" style="280" bestFit="1" customWidth="1"/>
    <col min="10512" max="10512" width="14" style="280" bestFit="1" customWidth="1"/>
    <col min="10513" max="10513" width="10" style="280" bestFit="1" customWidth="1"/>
    <col min="10514" max="10514" width="8.85546875" style="280" bestFit="1" customWidth="1"/>
    <col min="10515" max="10516" width="17.85546875" style="280" bestFit="1" customWidth="1"/>
    <col min="10517" max="10751" width="7.140625" style="280" customWidth="1"/>
    <col min="10752" max="10752" width="7.140625" style="280"/>
    <col min="10753" max="10753" width="12.42578125" style="280" customWidth="1"/>
    <col min="10754" max="10754" width="45.140625" style="280" bestFit="1" customWidth="1"/>
    <col min="10755" max="10755" width="43.7109375" style="280" customWidth="1"/>
    <col min="10756" max="10756" width="10.28515625" style="280" bestFit="1" customWidth="1"/>
    <col min="10757" max="10757" width="17.42578125" style="280" bestFit="1" customWidth="1"/>
    <col min="10758" max="10760" width="7" style="280" bestFit="1" customWidth="1"/>
    <col min="10761" max="10761" width="10.28515625" style="280" bestFit="1" customWidth="1"/>
    <col min="10762" max="10762" width="9.28515625" style="280" bestFit="1" customWidth="1"/>
    <col min="10763" max="10763" width="11.42578125" style="280" bestFit="1" customWidth="1"/>
    <col min="10764" max="10764" width="10.42578125" style="280" bestFit="1" customWidth="1"/>
    <col min="10765" max="10765" width="12.85546875" style="280" bestFit="1" customWidth="1"/>
    <col min="10766" max="10766" width="12.5703125" style="280" customWidth="1"/>
    <col min="10767" max="10767" width="17.7109375" style="280" bestFit="1" customWidth="1"/>
    <col min="10768" max="10768" width="14" style="280" bestFit="1" customWidth="1"/>
    <col min="10769" max="10769" width="10" style="280" bestFit="1" customWidth="1"/>
    <col min="10770" max="10770" width="8.85546875" style="280" bestFit="1" customWidth="1"/>
    <col min="10771" max="10772" width="17.85546875" style="280" bestFit="1" customWidth="1"/>
    <col min="10773" max="11007" width="7.140625" style="280" customWidth="1"/>
    <col min="11008" max="11008" width="7.140625" style="280"/>
    <col min="11009" max="11009" width="12.42578125" style="280" customWidth="1"/>
    <col min="11010" max="11010" width="45.140625" style="280" bestFit="1" customWidth="1"/>
    <col min="11011" max="11011" width="43.7109375" style="280" customWidth="1"/>
    <col min="11012" max="11012" width="10.28515625" style="280" bestFit="1" customWidth="1"/>
    <col min="11013" max="11013" width="17.42578125" style="280" bestFit="1" customWidth="1"/>
    <col min="11014" max="11016" width="7" style="280" bestFit="1" customWidth="1"/>
    <col min="11017" max="11017" width="10.28515625" style="280" bestFit="1" customWidth="1"/>
    <col min="11018" max="11018" width="9.28515625" style="280" bestFit="1" customWidth="1"/>
    <col min="11019" max="11019" width="11.42578125" style="280" bestFit="1" customWidth="1"/>
    <col min="11020" max="11020" width="10.42578125" style="280" bestFit="1" customWidth="1"/>
    <col min="11021" max="11021" width="12.85546875" style="280" bestFit="1" customWidth="1"/>
    <col min="11022" max="11022" width="12.5703125" style="280" customWidth="1"/>
    <col min="11023" max="11023" width="17.7109375" style="280" bestFit="1" customWidth="1"/>
    <col min="11024" max="11024" width="14" style="280" bestFit="1" customWidth="1"/>
    <col min="11025" max="11025" width="10" style="280" bestFit="1" customWidth="1"/>
    <col min="11026" max="11026" width="8.85546875" style="280" bestFit="1" customWidth="1"/>
    <col min="11027" max="11028" width="17.85546875" style="280" bestFit="1" customWidth="1"/>
    <col min="11029" max="11263" width="7.140625" style="280" customWidth="1"/>
    <col min="11264" max="11264" width="7.140625" style="280"/>
    <col min="11265" max="11265" width="12.42578125" style="280" customWidth="1"/>
    <col min="11266" max="11266" width="45.140625" style="280" bestFit="1" customWidth="1"/>
    <col min="11267" max="11267" width="43.7109375" style="280" customWidth="1"/>
    <col min="11268" max="11268" width="10.28515625" style="280" bestFit="1" customWidth="1"/>
    <col min="11269" max="11269" width="17.42578125" style="280" bestFit="1" customWidth="1"/>
    <col min="11270" max="11272" width="7" style="280" bestFit="1" customWidth="1"/>
    <col min="11273" max="11273" width="10.28515625" style="280" bestFit="1" customWidth="1"/>
    <col min="11274" max="11274" width="9.28515625" style="280" bestFit="1" customWidth="1"/>
    <col min="11275" max="11275" width="11.42578125" style="280" bestFit="1" customWidth="1"/>
    <col min="11276" max="11276" width="10.42578125" style="280" bestFit="1" customWidth="1"/>
    <col min="11277" max="11277" width="12.85546875" style="280" bestFit="1" customWidth="1"/>
    <col min="11278" max="11278" width="12.5703125" style="280" customWidth="1"/>
    <col min="11279" max="11279" width="17.7109375" style="280" bestFit="1" customWidth="1"/>
    <col min="11280" max="11280" width="14" style="280" bestFit="1" customWidth="1"/>
    <col min="11281" max="11281" width="10" style="280" bestFit="1" customWidth="1"/>
    <col min="11282" max="11282" width="8.85546875" style="280" bestFit="1" customWidth="1"/>
    <col min="11283" max="11284" width="17.85546875" style="280" bestFit="1" customWidth="1"/>
    <col min="11285" max="11519" width="7.140625" style="280" customWidth="1"/>
    <col min="11520" max="11520" width="7.140625" style="280"/>
    <col min="11521" max="11521" width="12.42578125" style="280" customWidth="1"/>
    <col min="11522" max="11522" width="45.140625" style="280" bestFit="1" customWidth="1"/>
    <col min="11523" max="11523" width="43.7109375" style="280" customWidth="1"/>
    <col min="11524" max="11524" width="10.28515625" style="280" bestFit="1" customWidth="1"/>
    <col min="11525" max="11525" width="17.42578125" style="280" bestFit="1" customWidth="1"/>
    <col min="11526" max="11528" width="7" style="280" bestFit="1" customWidth="1"/>
    <col min="11529" max="11529" width="10.28515625" style="280" bestFit="1" customWidth="1"/>
    <col min="11530" max="11530" width="9.28515625" style="280" bestFit="1" customWidth="1"/>
    <col min="11531" max="11531" width="11.42578125" style="280" bestFit="1" customWidth="1"/>
    <col min="11532" max="11532" width="10.42578125" style="280" bestFit="1" customWidth="1"/>
    <col min="11533" max="11533" width="12.85546875" style="280" bestFit="1" customWidth="1"/>
    <col min="11534" max="11534" width="12.5703125" style="280" customWidth="1"/>
    <col min="11535" max="11535" width="17.7109375" style="280" bestFit="1" customWidth="1"/>
    <col min="11536" max="11536" width="14" style="280" bestFit="1" customWidth="1"/>
    <col min="11537" max="11537" width="10" style="280" bestFit="1" customWidth="1"/>
    <col min="11538" max="11538" width="8.85546875" style="280" bestFit="1" customWidth="1"/>
    <col min="11539" max="11540" width="17.85546875" style="280" bestFit="1" customWidth="1"/>
    <col min="11541" max="11775" width="7.140625" style="280" customWidth="1"/>
    <col min="11776" max="11776" width="7.140625" style="280"/>
    <col min="11777" max="11777" width="12.42578125" style="280" customWidth="1"/>
    <col min="11778" max="11778" width="45.140625" style="280" bestFit="1" customWidth="1"/>
    <col min="11779" max="11779" width="43.7109375" style="280" customWidth="1"/>
    <col min="11780" max="11780" width="10.28515625" style="280" bestFit="1" customWidth="1"/>
    <col min="11781" max="11781" width="17.42578125" style="280" bestFit="1" customWidth="1"/>
    <col min="11782" max="11784" width="7" style="280" bestFit="1" customWidth="1"/>
    <col min="11785" max="11785" width="10.28515625" style="280" bestFit="1" customWidth="1"/>
    <col min="11786" max="11786" width="9.28515625" style="280" bestFit="1" customWidth="1"/>
    <col min="11787" max="11787" width="11.42578125" style="280" bestFit="1" customWidth="1"/>
    <col min="11788" max="11788" width="10.42578125" style="280" bestFit="1" customWidth="1"/>
    <col min="11789" max="11789" width="12.85546875" style="280" bestFit="1" customWidth="1"/>
    <col min="11790" max="11790" width="12.5703125" style="280" customWidth="1"/>
    <col min="11791" max="11791" width="17.7109375" style="280" bestFit="1" customWidth="1"/>
    <col min="11792" max="11792" width="14" style="280" bestFit="1" customWidth="1"/>
    <col min="11793" max="11793" width="10" style="280" bestFit="1" customWidth="1"/>
    <col min="11794" max="11794" width="8.85546875" style="280" bestFit="1" customWidth="1"/>
    <col min="11795" max="11796" width="17.85546875" style="280" bestFit="1" customWidth="1"/>
    <col min="11797" max="12031" width="7.140625" style="280" customWidth="1"/>
    <col min="12032" max="12032" width="7.140625" style="280"/>
    <col min="12033" max="12033" width="12.42578125" style="280" customWidth="1"/>
    <col min="12034" max="12034" width="45.140625" style="280" bestFit="1" customWidth="1"/>
    <col min="12035" max="12035" width="43.7109375" style="280" customWidth="1"/>
    <col min="12036" max="12036" width="10.28515625" style="280" bestFit="1" customWidth="1"/>
    <col min="12037" max="12037" width="17.42578125" style="280" bestFit="1" customWidth="1"/>
    <col min="12038" max="12040" width="7" style="280" bestFit="1" customWidth="1"/>
    <col min="12041" max="12041" width="10.28515625" style="280" bestFit="1" customWidth="1"/>
    <col min="12042" max="12042" width="9.28515625" style="280" bestFit="1" customWidth="1"/>
    <col min="12043" max="12043" width="11.42578125" style="280" bestFit="1" customWidth="1"/>
    <col min="12044" max="12044" width="10.42578125" style="280" bestFit="1" customWidth="1"/>
    <col min="12045" max="12045" width="12.85546875" style="280" bestFit="1" customWidth="1"/>
    <col min="12046" max="12046" width="12.5703125" style="280" customWidth="1"/>
    <col min="12047" max="12047" width="17.7109375" style="280" bestFit="1" customWidth="1"/>
    <col min="12048" max="12048" width="14" style="280" bestFit="1" customWidth="1"/>
    <col min="12049" max="12049" width="10" style="280" bestFit="1" customWidth="1"/>
    <col min="12050" max="12050" width="8.85546875" style="280" bestFit="1" customWidth="1"/>
    <col min="12051" max="12052" width="17.85546875" style="280" bestFit="1" customWidth="1"/>
    <col min="12053" max="12287" width="7.140625" style="280" customWidth="1"/>
    <col min="12288" max="12288" width="7.140625" style="280"/>
    <col min="12289" max="12289" width="12.42578125" style="280" customWidth="1"/>
    <col min="12290" max="12290" width="45.140625" style="280" bestFit="1" customWidth="1"/>
    <col min="12291" max="12291" width="43.7109375" style="280" customWidth="1"/>
    <col min="12292" max="12292" width="10.28515625" style="280" bestFit="1" customWidth="1"/>
    <col min="12293" max="12293" width="17.42578125" style="280" bestFit="1" customWidth="1"/>
    <col min="12294" max="12296" width="7" style="280" bestFit="1" customWidth="1"/>
    <col min="12297" max="12297" width="10.28515625" style="280" bestFit="1" customWidth="1"/>
    <col min="12298" max="12298" width="9.28515625" style="280" bestFit="1" customWidth="1"/>
    <col min="12299" max="12299" width="11.42578125" style="280" bestFit="1" customWidth="1"/>
    <col min="12300" max="12300" width="10.42578125" style="280" bestFit="1" customWidth="1"/>
    <col min="12301" max="12301" width="12.85546875" style="280" bestFit="1" customWidth="1"/>
    <col min="12302" max="12302" width="12.5703125" style="280" customWidth="1"/>
    <col min="12303" max="12303" width="17.7109375" style="280" bestFit="1" customWidth="1"/>
    <col min="12304" max="12304" width="14" style="280" bestFit="1" customWidth="1"/>
    <col min="12305" max="12305" width="10" style="280" bestFit="1" customWidth="1"/>
    <col min="12306" max="12306" width="8.85546875" style="280" bestFit="1" customWidth="1"/>
    <col min="12307" max="12308" width="17.85546875" style="280" bestFit="1" customWidth="1"/>
    <col min="12309" max="12543" width="7.140625" style="280" customWidth="1"/>
    <col min="12544" max="12544" width="7.140625" style="280"/>
    <col min="12545" max="12545" width="12.42578125" style="280" customWidth="1"/>
    <col min="12546" max="12546" width="45.140625" style="280" bestFit="1" customWidth="1"/>
    <col min="12547" max="12547" width="43.7109375" style="280" customWidth="1"/>
    <col min="12548" max="12548" width="10.28515625" style="280" bestFit="1" customWidth="1"/>
    <col min="12549" max="12549" width="17.42578125" style="280" bestFit="1" customWidth="1"/>
    <col min="12550" max="12552" width="7" style="280" bestFit="1" customWidth="1"/>
    <col min="12553" max="12553" width="10.28515625" style="280" bestFit="1" customWidth="1"/>
    <col min="12554" max="12554" width="9.28515625" style="280" bestFit="1" customWidth="1"/>
    <col min="12555" max="12555" width="11.42578125" style="280" bestFit="1" customWidth="1"/>
    <col min="12556" max="12556" width="10.42578125" style="280" bestFit="1" customWidth="1"/>
    <col min="12557" max="12557" width="12.85546875" style="280" bestFit="1" customWidth="1"/>
    <col min="12558" max="12558" width="12.5703125" style="280" customWidth="1"/>
    <col min="12559" max="12559" width="17.7109375" style="280" bestFit="1" customWidth="1"/>
    <col min="12560" max="12560" width="14" style="280" bestFit="1" customWidth="1"/>
    <col min="12561" max="12561" width="10" style="280" bestFit="1" customWidth="1"/>
    <col min="12562" max="12562" width="8.85546875" style="280" bestFit="1" customWidth="1"/>
    <col min="12563" max="12564" width="17.85546875" style="280" bestFit="1" customWidth="1"/>
    <col min="12565" max="12799" width="7.140625" style="280" customWidth="1"/>
    <col min="12800" max="12800" width="7.140625" style="280"/>
    <col min="12801" max="12801" width="12.42578125" style="280" customWidth="1"/>
    <col min="12802" max="12802" width="45.140625" style="280" bestFit="1" customWidth="1"/>
    <col min="12803" max="12803" width="43.7109375" style="280" customWidth="1"/>
    <col min="12804" max="12804" width="10.28515625" style="280" bestFit="1" customWidth="1"/>
    <col min="12805" max="12805" width="17.42578125" style="280" bestFit="1" customWidth="1"/>
    <col min="12806" max="12808" width="7" style="280" bestFit="1" customWidth="1"/>
    <col min="12809" max="12809" width="10.28515625" style="280" bestFit="1" customWidth="1"/>
    <col min="12810" max="12810" width="9.28515625" style="280" bestFit="1" customWidth="1"/>
    <col min="12811" max="12811" width="11.42578125" style="280" bestFit="1" customWidth="1"/>
    <col min="12812" max="12812" width="10.42578125" style="280" bestFit="1" customWidth="1"/>
    <col min="12813" max="12813" width="12.85546875" style="280" bestFit="1" customWidth="1"/>
    <col min="12814" max="12814" width="12.5703125" style="280" customWidth="1"/>
    <col min="12815" max="12815" width="17.7109375" style="280" bestFit="1" customWidth="1"/>
    <col min="12816" max="12816" width="14" style="280" bestFit="1" customWidth="1"/>
    <col min="12817" max="12817" width="10" style="280" bestFit="1" customWidth="1"/>
    <col min="12818" max="12818" width="8.85546875" style="280" bestFit="1" customWidth="1"/>
    <col min="12819" max="12820" width="17.85546875" style="280" bestFit="1" customWidth="1"/>
    <col min="12821" max="13055" width="7.140625" style="280" customWidth="1"/>
    <col min="13056" max="13056" width="7.140625" style="280"/>
    <col min="13057" max="13057" width="12.42578125" style="280" customWidth="1"/>
    <col min="13058" max="13058" width="45.140625" style="280" bestFit="1" customWidth="1"/>
    <col min="13059" max="13059" width="43.7109375" style="280" customWidth="1"/>
    <col min="13060" max="13060" width="10.28515625" style="280" bestFit="1" customWidth="1"/>
    <col min="13061" max="13061" width="17.42578125" style="280" bestFit="1" customWidth="1"/>
    <col min="13062" max="13064" width="7" style="280" bestFit="1" customWidth="1"/>
    <col min="13065" max="13065" width="10.28515625" style="280" bestFit="1" customWidth="1"/>
    <col min="13066" max="13066" width="9.28515625" style="280" bestFit="1" customWidth="1"/>
    <col min="13067" max="13067" width="11.42578125" style="280" bestFit="1" customWidth="1"/>
    <col min="13068" max="13068" width="10.42578125" style="280" bestFit="1" customWidth="1"/>
    <col min="13069" max="13069" width="12.85546875" style="280" bestFit="1" customWidth="1"/>
    <col min="13070" max="13070" width="12.5703125" style="280" customWidth="1"/>
    <col min="13071" max="13071" width="17.7109375" style="280" bestFit="1" customWidth="1"/>
    <col min="13072" max="13072" width="14" style="280" bestFit="1" customWidth="1"/>
    <col min="13073" max="13073" width="10" style="280" bestFit="1" customWidth="1"/>
    <col min="13074" max="13074" width="8.85546875" style="280" bestFit="1" customWidth="1"/>
    <col min="13075" max="13076" width="17.85546875" style="280" bestFit="1" customWidth="1"/>
    <col min="13077" max="13311" width="7.140625" style="280" customWidth="1"/>
    <col min="13312" max="13312" width="7.140625" style="280"/>
    <col min="13313" max="13313" width="12.42578125" style="280" customWidth="1"/>
    <col min="13314" max="13314" width="45.140625" style="280" bestFit="1" customWidth="1"/>
    <col min="13315" max="13315" width="43.7109375" style="280" customWidth="1"/>
    <col min="13316" max="13316" width="10.28515625" style="280" bestFit="1" customWidth="1"/>
    <col min="13317" max="13317" width="17.42578125" style="280" bestFit="1" customWidth="1"/>
    <col min="13318" max="13320" width="7" style="280" bestFit="1" customWidth="1"/>
    <col min="13321" max="13321" width="10.28515625" style="280" bestFit="1" customWidth="1"/>
    <col min="13322" max="13322" width="9.28515625" style="280" bestFit="1" customWidth="1"/>
    <col min="13323" max="13323" width="11.42578125" style="280" bestFit="1" customWidth="1"/>
    <col min="13324" max="13324" width="10.42578125" style="280" bestFit="1" customWidth="1"/>
    <col min="13325" max="13325" width="12.85546875" style="280" bestFit="1" customWidth="1"/>
    <col min="13326" max="13326" width="12.5703125" style="280" customWidth="1"/>
    <col min="13327" max="13327" width="17.7109375" style="280" bestFit="1" customWidth="1"/>
    <col min="13328" max="13328" width="14" style="280" bestFit="1" customWidth="1"/>
    <col min="13329" max="13329" width="10" style="280" bestFit="1" customWidth="1"/>
    <col min="13330" max="13330" width="8.85546875" style="280" bestFit="1" customWidth="1"/>
    <col min="13331" max="13332" width="17.85546875" style="280" bestFit="1" customWidth="1"/>
    <col min="13333" max="13567" width="7.140625" style="280" customWidth="1"/>
    <col min="13568" max="13568" width="7.140625" style="280"/>
    <col min="13569" max="13569" width="12.42578125" style="280" customWidth="1"/>
    <col min="13570" max="13570" width="45.140625" style="280" bestFit="1" customWidth="1"/>
    <col min="13571" max="13571" width="43.7109375" style="280" customWidth="1"/>
    <col min="13572" max="13572" width="10.28515625" style="280" bestFit="1" customWidth="1"/>
    <col min="13573" max="13573" width="17.42578125" style="280" bestFit="1" customWidth="1"/>
    <col min="13574" max="13576" width="7" style="280" bestFit="1" customWidth="1"/>
    <col min="13577" max="13577" width="10.28515625" style="280" bestFit="1" customWidth="1"/>
    <col min="13578" max="13578" width="9.28515625" style="280" bestFit="1" customWidth="1"/>
    <col min="13579" max="13579" width="11.42578125" style="280" bestFit="1" customWidth="1"/>
    <col min="13580" max="13580" width="10.42578125" style="280" bestFit="1" customWidth="1"/>
    <col min="13581" max="13581" width="12.85546875" style="280" bestFit="1" customWidth="1"/>
    <col min="13582" max="13582" width="12.5703125" style="280" customWidth="1"/>
    <col min="13583" max="13583" width="17.7109375" style="280" bestFit="1" customWidth="1"/>
    <col min="13584" max="13584" width="14" style="280" bestFit="1" customWidth="1"/>
    <col min="13585" max="13585" width="10" style="280" bestFit="1" customWidth="1"/>
    <col min="13586" max="13586" width="8.85546875" style="280" bestFit="1" customWidth="1"/>
    <col min="13587" max="13588" width="17.85546875" style="280" bestFit="1" customWidth="1"/>
    <col min="13589" max="13823" width="7.140625" style="280" customWidth="1"/>
    <col min="13824" max="13824" width="7.140625" style="280"/>
    <col min="13825" max="13825" width="12.42578125" style="280" customWidth="1"/>
    <col min="13826" max="13826" width="45.140625" style="280" bestFit="1" customWidth="1"/>
    <col min="13827" max="13827" width="43.7109375" style="280" customWidth="1"/>
    <col min="13828" max="13828" width="10.28515625" style="280" bestFit="1" customWidth="1"/>
    <col min="13829" max="13829" width="17.42578125" style="280" bestFit="1" customWidth="1"/>
    <col min="13830" max="13832" width="7" style="280" bestFit="1" customWidth="1"/>
    <col min="13833" max="13833" width="10.28515625" style="280" bestFit="1" customWidth="1"/>
    <col min="13834" max="13834" width="9.28515625" style="280" bestFit="1" customWidth="1"/>
    <col min="13835" max="13835" width="11.42578125" style="280" bestFit="1" customWidth="1"/>
    <col min="13836" max="13836" width="10.42578125" style="280" bestFit="1" customWidth="1"/>
    <col min="13837" max="13837" width="12.85546875" style="280" bestFit="1" customWidth="1"/>
    <col min="13838" max="13838" width="12.5703125" style="280" customWidth="1"/>
    <col min="13839" max="13839" width="17.7109375" style="280" bestFit="1" customWidth="1"/>
    <col min="13840" max="13840" width="14" style="280" bestFit="1" customWidth="1"/>
    <col min="13841" max="13841" width="10" style="280" bestFit="1" customWidth="1"/>
    <col min="13842" max="13842" width="8.85546875" style="280" bestFit="1" customWidth="1"/>
    <col min="13843" max="13844" width="17.85546875" style="280" bestFit="1" customWidth="1"/>
    <col min="13845" max="14079" width="7.140625" style="280" customWidth="1"/>
    <col min="14080" max="14080" width="7.140625" style="280"/>
    <col min="14081" max="14081" width="12.42578125" style="280" customWidth="1"/>
    <col min="14082" max="14082" width="45.140625" style="280" bestFit="1" customWidth="1"/>
    <col min="14083" max="14083" width="43.7109375" style="280" customWidth="1"/>
    <col min="14084" max="14084" width="10.28515625" style="280" bestFit="1" customWidth="1"/>
    <col min="14085" max="14085" width="17.42578125" style="280" bestFit="1" customWidth="1"/>
    <col min="14086" max="14088" width="7" style="280" bestFit="1" customWidth="1"/>
    <col min="14089" max="14089" width="10.28515625" style="280" bestFit="1" customWidth="1"/>
    <col min="14090" max="14090" width="9.28515625" style="280" bestFit="1" customWidth="1"/>
    <col min="14091" max="14091" width="11.42578125" style="280" bestFit="1" customWidth="1"/>
    <col min="14092" max="14092" width="10.42578125" style="280" bestFit="1" customWidth="1"/>
    <col min="14093" max="14093" width="12.85546875" style="280" bestFit="1" customWidth="1"/>
    <col min="14094" max="14094" width="12.5703125" style="280" customWidth="1"/>
    <col min="14095" max="14095" width="17.7109375" style="280" bestFit="1" customWidth="1"/>
    <col min="14096" max="14096" width="14" style="280" bestFit="1" customWidth="1"/>
    <col min="14097" max="14097" width="10" style="280" bestFit="1" customWidth="1"/>
    <col min="14098" max="14098" width="8.85546875" style="280" bestFit="1" customWidth="1"/>
    <col min="14099" max="14100" width="17.85546875" style="280" bestFit="1" customWidth="1"/>
    <col min="14101" max="14335" width="7.140625" style="280" customWidth="1"/>
    <col min="14336" max="14336" width="7.140625" style="280"/>
    <col min="14337" max="14337" width="12.42578125" style="280" customWidth="1"/>
    <col min="14338" max="14338" width="45.140625" style="280" bestFit="1" customWidth="1"/>
    <col min="14339" max="14339" width="43.7109375" style="280" customWidth="1"/>
    <col min="14340" max="14340" width="10.28515625" style="280" bestFit="1" customWidth="1"/>
    <col min="14341" max="14341" width="17.42578125" style="280" bestFit="1" customWidth="1"/>
    <col min="14342" max="14344" width="7" style="280" bestFit="1" customWidth="1"/>
    <col min="14345" max="14345" width="10.28515625" style="280" bestFit="1" customWidth="1"/>
    <col min="14346" max="14346" width="9.28515625" style="280" bestFit="1" customWidth="1"/>
    <col min="14347" max="14347" width="11.42578125" style="280" bestFit="1" customWidth="1"/>
    <col min="14348" max="14348" width="10.42578125" style="280" bestFit="1" customWidth="1"/>
    <col min="14349" max="14349" width="12.85546875" style="280" bestFit="1" customWidth="1"/>
    <col min="14350" max="14350" width="12.5703125" style="280" customWidth="1"/>
    <col min="14351" max="14351" width="17.7109375" style="280" bestFit="1" customWidth="1"/>
    <col min="14352" max="14352" width="14" style="280" bestFit="1" customWidth="1"/>
    <col min="14353" max="14353" width="10" style="280" bestFit="1" customWidth="1"/>
    <col min="14354" max="14354" width="8.85546875" style="280" bestFit="1" customWidth="1"/>
    <col min="14355" max="14356" width="17.85546875" style="280" bestFit="1" customWidth="1"/>
    <col min="14357" max="14591" width="7.140625" style="280" customWidth="1"/>
    <col min="14592" max="14592" width="7.140625" style="280"/>
    <col min="14593" max="14593" width="12.42578125" style="280" customWidth="1"/>
    <col min="14594" max="14594" width="45.140625" style="280" bestFit="1" customWidth="1"/>
    <col min="14595" max="14595" width="43.7109375" style="280" customWidth="1"/>
    <col min="14596" max="14596" width="10.28515625" style="280" bestFit="1" customWidth="1"/>
    <col min="14597" max="14597" width="17.42578125" style="280" bestFit="1" customWidth="1"/>
    <col min="14598" max="14600" width="7" style="280" bestFit="1" customWidth="1"/>
    <col min="14601" max="14601" width="10.28515625" style="280" bestFit="1" customWidth="1"/>
    <col min="14602" max="14602" width="9.28515625" style="280" bestFit="1" customWidth="1"/>
    <col min="14603" max="14603" width="11.42578125" style="280" bestFit="1" customWidth="1"/>
    <col min="14604" max="14604" width="10.42578125" style="280" bestFit="1" customWidth="1"/>
    <col min="14605" max="14605" width="12.85546875" style="280" bestFit="1" customWidth="1"/>
    <col min="14606" max="14606" width="12.5703125" style="280" customWidth="1"/>
    <col min="14607" max="14607" width="17.7109375" style="280" bestFit="1" customWidth="1"/>
    <col min="14608" max="14608" width="14" style="280" bestFit="1" customWidth="1"/>
    <col min="14609" max="14609" width="10" style="280" bestFit="1" customWidth="1"/>
    <col min="14610" max="14610" width="8.85546875" style="280" bestFit="1" customWidth="1"/>
    <col min="14611" max="14612" width="17.85546875" style="280" bestFit="1" customWidth="1"/>
    <col min="14613" max="14847" width="7.140625" style="280" customWidth="1"/>
    <col min="14848" max="14848" width="7.140625" style="280"/>
    <col min="14849" max="14849" width="12.42578125" style="280" customWidth="1"/>
    <col min="14850" max="14850" width="45.140625" style="280" bestFit="1" customWidth="1"/>
    <col min="14851" max="14851" width="43.7109375" style="280" customWidth="1"/>
    <col min="14852" max="14852" width="10.28515625" style="280" bestFit="1" customWidth="1"/>
    <col min="14853" max="14853" width="17.42578125" style="280" bestFit="1" customWidth="1"/>
    <col min="14854" max="14856" width="7" style="280" bestFit="1" customWidth="1"/>
    <col min="14857" max="14857" width="10.28515625" style="280" bestFit="1" customWidth="1"/>
    <col min="14858" max="14858" width="9.28515625" style="280" bestFit="1" customWidth="1"/>
    <col min="14859" max="14859" width="11.42578125" style="280" bestFit="1" customWidth="1"/>
    <col min="14860" max="14860" width="10.42578125" style="280" bestFit="1" customWidth="1"/>
    <col min="14861" max="14861" width="12.85546875" style="280" bestFit="1" customWidth="1"/>
    <col min="14862" max="14862" width="12.5703125" style="280" customWidth="1"/>
    <col min="14863" max="14863" width="17.7109375" style="280" bestFit="1" customWidth="1"/>
    <col min="14864" max="14864" width="14" style="280" bestFit="1" customWidth="1"/>
    <col min="14865" max="14865" width="10" style="280" bestFit="1" customWidth="1"/>
    <col min="14866" max="14866" width="8.85546875" style="280" bestFit="1" customWidth="1"/>
    <col min="14867" max="14868" width="17.85546875" style="280" bestFit="1" customWidth="1"/>
    <col min="14869" max="15103" width="7.140625" style="280" customWidth="1"/>
    <col min="15104" max="15104" width="7.140625" style="280"/>
    <col min="15105" max="15105" width="12.42578125" style="280" customWidth="1"/>
    <col min="15106" max="15106" width="45.140625" style="280" bestFit="1" customWidth="1"/>
    <col min="15107" max="15107" width="43.7109375" style="280" customWidth="1"/>
    <col min="15108" max="15108" width="10.28515625" style="280" bestFit="1" customWidth="1"/>
    <col min="15109" max="15109" width="17.42578125" style="280" bestFit="1" customWidth="1"/>
    <col min="15110" max="15112" width="7" style="280" bestFit="1" customWidth="1"/>
    <col min="15113" max="15113" width="10.28515625" style="280" bestFit="1" customWidth="1"/>
    <col min="15114" max="15114" width="9.28515625" style="280" bestFit="1" customWidth="1"/>
    <col min="15115" max="15115" width="11.42578125" style="280" bestFit="1" customWidth="1"/>
    <col min="15116" max="15116" width="10.42578125" style="280" bestFit="1" customWidth="1"/>
    <col min="15117" max="15117" width="12.85546875" style="280" bestFit="1" customWidth="1"/>
    <col min="15118" max="15118" width="12.5703125" style="280" customWidth="1"/>
    <col min="15119" max="15119" width="17.7109375" style="280" bestFit="1" customWidth="1"/>
    <col min="15120" max="15120" width="14" style="280" bestFit="1" customWidth="1"/>
    <col min="15121" max="15121" width="10" style="280" bestFit="1" customWidth="1"/>
    <col min="15122" max="15122" width="8.85546875" style="280" bestFit="1" customWidth="1"/>
    <col min="15123" max="15124" width="17.85546875" style="280" bestFit="1" customWidth="1"/>
    <col min="15125" max="15359" width="7.140625" style="280" customWidth="1"/>
    <col min="15360" max="15360" width="7.140625" style="280"/>
    <col min="15361" max="15361" width="12.42578125" style="280" customWidth="1"/>
    <col min="15362" max="15362" width="45.140625" style="280" bestFit="1" customWidth="1"/>
    <col min="15363" max="15363" width="43.7109375" style="280" customWidth="1"/>
    <col min="15364" max="15364" width="10.28515625" style="280" bestFit="1" customWidth="1"/>
    <col min="15365" max="15365" width="17.42578125" style="280" bestFit="1" customWidth="1"/>
    <col min="15366" max="15368" width="7" style="280" bestFit="1" customWidth="1"/>
    <col min="15369" max="15369" width="10.28515625" style="280" bestFit="1" customWidth="1"/>
    <col min="15370" max="15370" width="9.28515625" style="280" bestFit="1" customWidth="1"/>
    <col min="15371" max="15371" width="11.42578125" style="280" bestFit="1" customWidth="1"/>
    <col min="15372" max="15372" width="10.42578125" style="280" bestFit="1" customWidth="1"/>
    <col min="15373" max="15373" width="12.85546875" style="280" bestFit="1" customWidth="1"/>
    <col min="15374" max="15374" width="12.5703125" style="280" customWidth="1"/>
    <col min="15375" max="15375" width="17.7109375" style="280" bestFit="1" customWidth="1"/>
    <col min="15376" max="15376" width="14" style="280" bestFit="1" customWidth="1"/>
    <col min="15377" max="15377" width="10" style="280" bestFit="1" customWidth="1"/>
    <col min="15378" max="15378" width="8.85546875" style="280" bestFit="1" customWidth="1"/>
    <col min="15379" max="15380" width="17.85546875" style="280" bestFit="1" customWidth="1"/>
    <col min="15381" max="15615" width="7.140625" style="280" customWidth="1"/>
    <col min="15616" max="15616" width="7.140625" style="280"/>
    <col min="15617" max="15617" width="12.42578125" style="280" customWidth="1"/>
    <col min="15618" max="15618" width="45.140625" style="280" bestFit="1" customWidth="1"/>
    <col min="15619" max="15619" width="43.7109375" style="280" customWidth="1"/>
    <col min="15620" max="15620" width="10.28515625" style="280" bestFit="1" customWidth="1"/>
    <col min="15621" max="15621" width="17.42578125" style="280" bestFit="1" customWidth="1"/>
    <col min="15622" max="15624" width="7" style="280" bestFit="1" customWidth="1"/>
    <col min="15625" max="15625" width="10.28515625" style="280" bestFit="1" customWidth="1"/>
    <col min="15626" max="15626" width="9.28515625" style="280" bestFit="1" customWidth="1"/>
    <col min="15627" max="15627" width="11.42578125" style="280" bestFit="1" customWidth="1"/>
    <col min="15628" max="15628" width="10.42578125" style="280" bestFit="1" customWidth="1"/>
    <col min="15629" max="15629" width="12.85546875" style="280" bestFit="1" customWidth="1"/>
    <col min="15630" max="15630" width="12.5703125" style="280" customWidth="1"/>
    <col min="15631" max="15631" width="17.7109375" style="280" bestFit="1" customWidth="1"/>
    <col min="15632" max="15632" width="14" style="280" bestFit="1" customWidth="1"/>
    <col min="15633" max="15633" width="10" style="280" bestFit="1" customWidth="1"/>
    <col min="15634" max="15634" width="8.85546875" style="280" bestFit="1" customWidth="1"/>
    <col min="15635" max="15636" width="17.85546875" style="280" bestFit="1" customWidth="1"/>
    <col min="15637" max="15871" width="7.140625" style="280" customWidth="1"/>
    <col min="15872" max="15872" width="7.140625" style="280"/>
    <col min="15873" max="15873" width="12.42578125" style="280" customWidth="1"/>
    <col min="15874" max="15874" width="45.140625" style="280" bestFit="1" customWidth="1"/>
    <col min="15875" max="15875" width="43.7109375" style="280" customWidth="1"/>
    <col min="15876" max="15876" width="10.28515625" style="280" bestFit="1" customWidth="1"/>
    <col min="15877" max="15877" width="17.42578125" style="280" bestFit="1" customWidth="1"/>
    <col min="15878" max="15880" width="7" style="280" bestFit="1" customWidth="1"/>
    <col min="15881" max="15881" width="10.28515625" style="280" bestFit="1" customWidth="1"/>
    <col min="15882" max="15882" width="9.28515625" style="280" bestFit="1" customWidth="1"/>
    <col min="15883" max="15883" width="11.42578125" style="280" bestFit="1" customWidth="1"/>
    <col min="15884" max="15884" width="10.42578125" style="280" bestFit="1" customWidth="1"/>
    <col min="15885" max="15885" width="12.85546875" style="280" bestFit="1" customWidth="1"/>
    <col min="15886" max="15886" width="12.5703125" style="280" customWidth="1"/>
    <col min="15887" max="15887" width="17.7109375" style="280" bestFit="1" customWidth="1"/>
    <col min="15888" max="15888" width="14" style="280" bestFit="1" customWidth="1"/>
    <col min="15889" max="15889" width="10" style="280" bestFit="1" customWidth="1"/>
    <col min="15890" max="15890" width="8.85546875" style="280" bestFit="1" customWidth="1"/>
    <col min="15891" max="15892" width="17.85546875" style="280" bestFit="1" customWidth="1"/>
    <col min="15893" max="16127" width="7.140625" style="280" customWidth="1"/>
    <col min="16128" max="16128" width="7.140625" style="280"/>
    <col min="16129" max="16129" width="12.42578125" style="280" customWidth="1"/>
    <col min="16130" max="16130" width="45.140625" style="280" bestFit="1" customWidth="1"/>
    <col min="16131" max="16131" width="43.7109375" style="280" customWidth="1"/>
    <col min="16132" max="16132" width="10.28515625" style="280" bestFit="1" customWidth="1"/>
    <col min="16133" max="16133" width="17.42578125" style="280" bestFit="1" customWidth="1"/>
    <col min="16134" max="16136" width="7" style="280" bestFit="1" customWidth="1"/>
    <col min="16137" max="16137" width="10.28515625" style="280" bestFit="1" customWidth="1"/>
    <col min="16138" max="16138" width="9.28515625" style="280" bestFit="1" customWidth="1"/>
    <col min="16139" max="16139" width="11.42578125" style="280" bestFit="1" customWidth="1"/>
    <col min="16140" max="16140" width="10.42578125" style="280" bestFit="1" customWidth="1"/>
    <col min="16141" max="16141" width="12.85546875" style="280" bestFit="1" customWidth="1"/>
    <col min="16142" max="16142" width="12.5703125" style="280" customWidth="1"/>
    <col min="16143" max="16143" width="17.7109375" style="280" bestFit="1" customWidth="1"/>
    <col min="16144" max="16144" width="14" style="280" bestFit="1" customWidth="1"/>
    <col min="16145" max="16145" width="10" style="280" bestFit="1" customWidth="1"/>
    <col min="16146" max="16146" width="8.85546875" style="280" bestFit="1" customWidth="1"/>
    <col min="16147" max="16148" width="17.85546875" style="280" bestFit="1" customWidth="1"/>
    <col min="16149" max="16383" width="7.140625" style="280" customWidth="1"/>
    <col min="16384" max="16384" width="7.140625" style="280"/>
  </cols>
  <sheetData>
    <row r="1" spans="1:21" ht="16.5" thickBot="1">
      <c r="A1" s="675" t="s">
        <v>204</v>
      </c>
      <c r="C1" s="675"/>
      <c r="D1" s="675"/>
      <c r="E1" s="675"/>
      <c r="F1" s="675"/>
      <c r="G1" s="675"/>
      <c r="H1" s="675"/>
      <c r="I1" s="675"/>
      <c r="J1" s="675"/>
      <c r="K1" s="79"/>
      <c r="L1" s="79"/>
      <c r="M1" s="79"/>
      <c r="N1" s="675"/>
      <c r="O1" s="280"/>
      <c r="P1" s="280"/>
      <c r="S1" s="90" t="s">
        <v>0</v>
      </c>
      <c r="T1" s="90" t="s">
        <v>9</v>
      </c>
    </row>
    <row r="2" spans="1:21" ht="16.5" thickBot="1">
      <c r="A2" s="691"/>
      <c r="B2" s="675"/>
      <c r="C2" s="675"/>
      <c r="D2" s="675"/>
      <c r="E2" s="675"/>
      <c r="F2" s="675"/>
      <c r="G2" s="675"/>
      <c r="H2" s="675"/>
      <c r="I2" s="675"/>
      <c r="J2" s="675"/>
      <c r="K2" s="79"/>
      <c r="L2" s="79"/>
      <c r="M2" s="79"/>
      <c r="N2" s="675"/>
      <c r="O2" s="280"/>
      <c r="P2" s="280"/>
      <c r="S2" s="692" t="s">
        <v>399</v>
      </c>
      <c r="T2" s="693" t="s">
        <v>1307</v>
      </c>
    </row>
    <row r="3" spans="1:21" ht="13.5" thickBot="1">
      <c r="A3" s="694"/>
      <c r="B3" s="951"/>
      <c r="C3" s="951"/>
      <c r="D3" s="951"/>
      <c r="E3" s="951"/>
      <c r="F3" s="952" t="s">
        <v>205</v>
      </c>
      <c r="G3" s="953"/>
      <c r="H3" s="954"/>
      <c r="I3" s="953"/>
      <c r="J3" s="953"/>
      <c r="K3" s="953"/>
      <c r="L3" s="953"/>
      <c r="M3" s="953"/>
      <c r="N3" s="953"/>
      <c r="O3" s="953"/>
      <c r="P3" s="955"/>
      <c r="Q3" s="695"/>
      <c r="R3" s="695"/>
      <c r="S3" s="695"/>
      <c r="T3" s="696"/>
    </row>
    <row r="4" spans="1:21" s="65" customFormat="1" ht="39" thickBot="1">
      <c r="A4" s="676" t="s">
        <v>1</v>
      </c>
      <c r="B4" s="677" t="s">
        <v>206</v>
      </c>
      <c r="C4" s="678" t="s">
        <v>207</v>
      </c>
      <c r="D4" s="679" t="s">
        <v>208</v>
      </c>
      <c r="E4" s="679" t="s">
        <v>209</v>
      </c>
      <c r="F4" s="680">
        <v>2011</v>
      </c>
      <c r="G4" s="680">
        <v>2012</v>
      </c>
      <c r="H4" s="680">
        <v>2013</v>
      </c>
      <c r="I4" s="679" t="s">
        <v>210</v>
      </c>
      <c r="J4" s="679" t="s">
        <v>211</v>
      </c>
      <c r="K4" s="679" t="s">
        <v>212</v>
      </c>
      <c r="L4" s="679" t="s">
        <v>213</v>
      </c>
      <c r="M4" s="679" t="s">
        <v>214</v>
      </c>
      <c r="N4" s="679" t="s">
        <v>215</v>
      </c>
      <c r="O4" s="679" t="s">
        <v>216</v>
      </c>
      <c r="P4" s="681" t="s">
        <v>217</v>
      </c>
      <c r="Q4" s="679" t="s">
        <v>218</v>
      </c>
      <c r="R4" s="679" t="s">
        <v>219</v>
      </c>
      <c r="S4" s="679" t="s">
        <v>220</v>
      </c>
      <c r="T4" s="697" t="s">
        <v>221</v>
      </c>
      <c r="U4" s="91"/>
    </row>
    <row r="5" spans="1:21" s="92" customFormat="1" ht="25.5">
      <c r="A5" s="698" t="s">
        <v>424</v>
      </c>
      <c r="B5" s="699" t="s">
        <v>1261</v>
      </c>
      <c r="C5" s="699" t="s">
        <v>1262</v>
      </c>
      <c r="D5" s="700" t="s">
        <v>880</v>
      </c>
      <c r="E5" s="699" t="s">
        <v>1263</v>
      </c>
      <c r="F5" s="701" t="s">
        <v>10</v>
      </c>
      <c r="G5" s="701" t="s">
        <v>10</v>
      </c>
      <c r="H5" s="701" t="s">
        <v>10</v>
      </c>
      <c r="I5" s="702">
        <v>18</v>
      </c>
      <c r="J5" s="702">
        <v>160</v>
      </c>
      <c r="K5" s="702" t="s">
        <v>222</v>
      </c>
      <c r="L5" s="702">
        <v>55</v>
      </c>
      <c r="M5" s="699" t="s">
        <v>1264</v>
      </c>
      <c r="N5" s="699" t="s">
        <v>1265</v>
      </c>
      <c r="O5" s="699" t="s">
        <v>1266</v>
      </c>
      <c r="P5" s="699" t="s">
        <v>83</v>
      </c>
      <c r="Q5" s="703" t="s">
        <v>1285</v>
      </c>
      <c r="R5" s="704" t="s">
        <v>1308</v>
      </c>
      <c r="S5" s="705">
        <f t="shared" ref="S5:S18" si="0">IF(ISBLANK(I5),"",Q5/I5)</f>
        <v>0.94444444444444442</v>
      </c>
      <c r="T5" s="706">
        <f>IF(ISBLANK(L5),"",R5/L5)</f>
        <v>0.98181818181818181</v>
      </c>
    </row>
    <row r="6" spans="1:21" s="92" customFormat="1" ht="15">
      <c r="A6" s="682" t="s">
        <v>424</v>
      </c>
      <c r="B6" s="707" t="s">
        <v>1261</v>
      </c>
      <c r="C6" s="707" t="s">
        <v>1267</v>
      </c>
      <c r="D6" s="707" t="s">
        <v>1268</v>
      </c>
      <c r="E6" s="707" t="s">
        <v>1263</v>
      </c>
      <c r="F6" s="708" t="s">
        <v>10</v>
      </c>
      <c r="G6" s="708" t="s">
        <v>10</v>
      </c>
      <c r="H6" s="708" t="s">
        <v>10</v>
      </c>
      <c r="I6" s="686">
        <v>20</v>
      </c>
      <c r="J6" s="686">
        <v>160</v>
      </c>
      <c r="K6" s="686" t="s">
        <v>222</v>
      </c>
      <c r="L6" s="686">
        <v>49</v>
      </c>
      <c r="M6" s="707" t="s">
        <v>1264</v>
      </c>
      <c r="N6" s="707" t="s">
        <v>1269</v>
      </c>
      <c r="O6" s="707" t="s">
        <v>1266</v>
      </c>
      <c r="P6" s="707" t="s">
        <v>83</v>
      </c>
      <c r="Q6" s="94" t="s">
        <v>1101</v>
      </c>
      <c r="R6" s="93" t="s">
        <v>1096</v>
      </c>
      <c r="S6" s="709">
        <f t="shared" si="0"/>
        <v>0.9</v>
      </c>
      <c r="T6" s="710">
        <f t="shared" ref="T6:T18" si="1">IF(ISBLANK(L6),"",R6/L6)</f>
        <v>1</v>
      </c>
    </row>
    <row r="7" spans="1:21" s="92" customFormat="1" ht="25.5">
      <c r="A7" s="682" t="s">
        <v>424</v>
      </c>
      <c r="B7" s="707" t="s">
        <v>1261</v>
      </c>
      <c r="C7" s="707" t="s">
        <v>1262</v>
      </c>
      <c r="D7" s="683" t="s">
        <v>880</v>
      </c>
      <c r="E7" s="707" t="s">
        <v>1270</v>
      </c>
      <c r="F7" s="708" t="s">
        <v>10</v>
      </c>
      <c r="G7" s="708" t="s">
        <v>10</v>
      </c>
      <c r="H7" s="708" t="s">
        <v>10</v>
      </c>
      <c r="I7" s="686">
        <v>18</v>
      </c>
      <c r="J7" s="686">
        <v>160</v>
      </c>
      <c r="K7" s="686" t="s">
        <v>222</v>
      </c>
      <c r="L7" s="686">
        <v>50</v>
      </c>
      <c r="M7" s="707" t="s">
        <v>1264</v>
      </c>
      <c r="N7" s="707" t="s">
        <v>1271</v>
      </c>
      <c r="O7" s="707" t="s">
        <v>1266</v>
      </c>
      <c r="P7" s="707" t="s">
        <v>83</v>
      </c>
      <c r="Q7" s="94" t="s">
        <v>1101</v>
      </c>
      <c r="R7" s="93" t="s">
        <v>892</v>
      </c>
      <c r="S7" s="709">
        <f t="shared" si="0"/>
        <v>1</v>
      </c>
      <c r="T7" s="710">
        <f t="shared" si="1"/>
        <v>0.64</v>
      </c>
    </row>
    <row r="8" spans="1:21" s="92" customFormat="1" ht="14.25">
      <c r="A8" s="682" t="s">
        <v>424</v>
      </c>
      <c r="B8" s="707" t="s">
        <v>1261</v>
      </c>
      <c r="C8" s="707" t="s">
        <v>1267</v>
      </c>
      <c r="D8" s="707" t="s">
        <v>1268</v>
      </c>
      <c r="E8" s="707" t="s">
        <v>1270</v>
      </c>
      <c r="F8" s="708" t="s">
        <v>10</v>
      </c>
      <c r="G8" s="708" t="s">
        <v>10</v>
      </c>
      <c r="H8" s="708" t="s">
        <v>10</v>
      </c>
      <c r="I8" s="686">
        <v>20</v>
      </c>
      <c r="J8" s="686">
        <v>160</v>
      </c>
      <c r="K8" s="686" t="s">
        <v>222</v>
      </c>
      <c r="L8" s="686">
        <v>49</v>
      </c>
      <c r="M8" s="707" t="s">
        <v>1264</v>
      </c>
      <c r="N8" s="707" t="s">
        <v>1272</v>
      </c>
      <c r="O8" s="707" t="s">
        <v>1266</v>
      </c>
      <c r="P8" s="707" t="s">
        <v>83</v>
      </c>
      <c r="Q8" s="94" t="s">
        <v>875</v>
      </c>
      <c r="R8" s="93" t="s">
        <v>1096</v>
      </c>
      <c r="S8" s="709">
        <f t="shared" si="0"/>
        <v>0.95</v>
      </c>
      <c r="T8" s="710">
        <f t="shared" si="1"/>
        <v>1</v>
      </c>
    </row>
    <row r="9" spans="1:21" s="92" customFormat="1" ht="20.25">
      <c r="A9" s="682" t="s">
        <v>424</v>
      </c>
      <c r="B9" s="683" t="s">
        <v>1273</v>
      </c>
      <c r="C9" s="707" t="s">
        <v>1274</v>
      </c>
      <c r="D9" s="683" t="s">
        <v>1275</v>
      </c>
      <c r="E9" s="683" t="s">
        <v>1276</v>
      </c>
      <c r="F9" s="684" t="s">
        <v>10</v>
      </c>
      <c r="G9" s="684" t="s">
        <v>10</v>
      </c>
      <c r="H9" s="684" t="s">
        <v>10</v>
      </c>
      <c r="I9" s="685">
        <v>18</v>
      </c>
      <c r="J9" s="686">
        <v>115</v>
      </c>
      <c r="K9" s="956" t="s">
        <v>1277</v>
      </c>
      <c r="L9" s="956"/>
      <c r="M9" s="956"/>
      <c r="N9" s="956"/>
      <c r="O9" s="956"/>
      <c r="P9" s="956"/>
      <c r="Q9" s="94" t="s">
        <v>140</v>
      </c>
      <c r="R9" s="93" t="s">
        <v>140</v>
      </c>
      <c r="S9" s="709" t="s">
        <v>140</v>
      </c>
      <c r="T9" s="710" t="s">
        <v>140</v>
      </c>
    </row>
    <row r="10" spans="1:21" s="92" customFormat="1" ht="25.5">
      <c r="A10" s="682" t="s">
        <v>424</v>
      </c>
      <c r="B10" s="707" t="s">
        <v>1278</v>
      </c>
      <c r="C10" s="707" t="s">
        <v>1279</v>
      </c>
      <c r="D10" s="707" t="s">
        <v>169</v>
      </c>
      <c r="E10" s="707" t="s">
        <v>1280</v>
      </c>
      <c r="F10" s="708" t="s">
        <v>10</v>
      </c>
      <c r="G10" s="708" t="s">
        <v>10</v>
      </c>
      <c r="H10" s="708" t="s">
        <v>10</v>
      </c>
      <c r="I10" s="686">
        <v>18</v>
      </c>
      <c r="J10" s="686">
        <v>315</v>
      </c>
      <c r="K10" s="686" t="s">
        <v>222</v>
      </c>
      <c r="L10" s="686">
        <v>40</v>
      </c>
      <c r="M10" s="707" t="s">
        <v>1264</v>
      </c>
      <c r="N10" s="707" t="s">
        <v>1281</v>
      </c>
      <c r="O10" s="707" t="s">
        <v>1282</v>
      </c>
      <c r="P10" s="707" t="s">
        <v>83</v>
      </c>
      <c r="Q10" s="94" t="s">
        <v>1285</v>
      </c>
      <c r="R10" s="93" t="s">
        <v>1052</v>
      </c>
      <c r="S10" s="709">
        <f t="shared" si="0"/>
        <v>0.94444444444444442</v>
      </c>
      <c r="T10" s="710">
        <f t="shared" si="1"/>
        <v>1</v>
      </c>
    </row>
    <row r="11" spans="1:21" s="92" customFormat="1" ht="15">
      <c r="A11" s="682" t="s">
        <v>424</v>
      </c>
      <c r="B11" s="707" t="s">
        <v>1311</v>
      </c>
      <c r="C11" s="707" t="s">
        <v>1310</v>
      </c>
      <c r="D11" s="707" t="s">
        <v>169</v>
      </c>
      <c r="E11" s="707" t="s">
        <v>1280</v>
      </c>
      <c r="F11" s="708" t="s">
        <v>10</v>
      </c>
      <c r="G11" s="708" t="s">
        <v>10</v>
      </c>
      <c r="H11" s="708" t="s">
        <v>10</v>
      </c>
      <c r="I11" s="686">
        <v>18</v>
      </c>
      <c r="J11" s="686">
        <v>315</v>
      </c>
      <c r="K11" s="686" t="s">
        <v>222</v>
      </c>
      <c r="L11" s="686">
        <v>80</v>
      </c>
      <c r="M11" s="707" t="s">
        <v>1264</v>
      </c>
      <c r="N11" s="707" t="s">
        <v>1297</v>
      </c>
      <c r="O11" s="707" t="s">
        <v>1282</v>
      </c>
      <c r="P11" s="707" t="s">
        <v>83</v>
      </c>
      <c r="Q11" s="94" t="s">
        <v>1285</v>
      </c>
      <c r="R11" s="93" t="s">
        <v>899</v>
      </c>
      <c r="S11" s="709">
        <f t="shared" ref="S11" si="2">IF(ISBLANK(I11),"",Q11/I11)</f>
        <v>0.94444444444444442</v>
      </c>
      <c r="T11" s="710">
        <f t="shared" ref="T11" si="3">IF(ISBLANK(L11),"",R11/L11)</f>
        <v>0.97499999999999998</v>
      </c>
    </row>
    <row r="12" spans="1:21" s="92" customFormat="1" ht="25.5">
      <c r="A12" s="682" t="s">
        <v>424</v>
      </c>
      <c r="B12" s="707" t="s">
        <v>1278</v>
      </c>
      <c r="C12" s="707" t="s">
        <v>1279</v>
      </c>
      <c r="D12" s="707" t="s">
        <v>169</v>
      </c>
      <c r="E12" s="707" t="s">
        <v>1283</v>
      </c>
      <c r="F12" s="708" t="s">
        <v>10</v>
      </c>
      <c r="G12" s="708" t="s">
        <v>10</v>
      </c>
      <c r="H12" s="708" t="s">
        <v>10</v>
      </c>
      <c r="I12" s="686">
        <v>18</v>
      </c>
      <c r="J12" s="686">
        <v>315</v>
      </c>
      <c r="K12" s="686" t="s">
        <v>222</v>
      </c>
      <c r="L12" s="686">
        <v>50</v>
      </c>
      <c r="M12" s="707" t="s">
        <v>1264</v>
      </c>
      <c r="N12" s="707" t="s">
        <v>1284</v>
      </c>
      <c r="O12" s="707" t="s">
        <v>1282</v>
      </c>
      <c r="P12" s="707" t="s">
        <v>83</v>
      </c>
      <c r="Q12" s="94" t="s">
        <v>154</v>
      </c>
      <c r="R12" s="93" t="s">
        <v>893</v>
      </c>
      <c r="S12" s="709">
        <f t="shared" si="0"/>
        <v>0.88888888888888884</v>
      </c>
      <c r="T12" s="710">
        <f t="shared" si="1"/>
        <v>1</v>
      </c>
    </row>
    <row r="13" spans="1:21" s="92" customFormat="1" ht="14.25">
      <c r="A13" s="682" t="s">
        <v>424</v>
      </c>
      <c r="B13" s="707" t="s">
        <v>1286</v>
      </c>
      <c r="C13" s="707" t="s">
        <v>1287</v>
      </c>
      <c r="D13" s="707" t="s">
        <v>1288</v>
      </c>
      <c r="E13" s="707" t="s">
        <v>1270</v>
      </c>
      <c r="F13" s="708" t="s">
        <v>10</v>
      </c>
      <c r="G13" s="708" t="s">
        <v>10</v>
      </c>
      <c r="H13" s="708" t="s">
        <v>10</v>
      </c>
      <c r="I13" s="686">
        <v>15</v>
      </c>
      <c r="J13" s="686">
        <v>18</v>
      </c>
      <c r="K13" s="686" t="s">
        <v>1314</v>
      </c>
      <c r="L13" s="686">
        <v>48</v>
      </c>
      <c r="M13" s="707" t="s">
        <v>1264</v>
      </c>
      <c r="N13" s="707" t="s">
        <v>1315</v>
      </c>
      <c r="O13" s="707" t="s">
        <v>324</v>
      </c>
      <c r="P13" s="707" t="s">
        <v>83</v>
      </c>
      <c r="Q13" s="711" t="s">
        <v>230</v>
      </c>
      <c r="R13" s="93" t="s">
        <v>1316</v>
      </c>
      <c r="S13" s="712">
        <f t="shared" si="0"/>
        <v>1</v>
      </c>
      <c r="T13" s="710">
        <f t="shared" si="1"/>
        <v>1.0833333333333333</v>
      </c>
    </row>
    <row r="14" spans="1:21" s="92" customFormat="1" ht="12.75" customHeight="1">
      <c r="A14" s="713" t="s">
        <v>424</v>
      </c>
      <c r="B14" s="714" t="s">
        <v>1290</v>
      </c>
      <c r="C14" s="714" t="s">
        <v>1274</v>
      </c>
      <c r="D14" s="714" t="s">
        <v>1291</v>
      </c>
      <c r="E14" s="714" t="s">
        <v>1292</v>
      </c>
      <c r="F14" s="630" t="s">
        <v>10</v>
      </c>
      <c r="G14" s="630" t="s">
        <v>10</v>
      </c>
      <c r="H14" s="630" t="s">
        <v>10</v>
      </c>
      <c r="I14" s="715">
        <v>29</v>
      </c>
      <c r="J14" s="715">
        <v>35</v>
      </c>
      <c r="K14" s="686" t="s">
        <v>222</v>
      </c>
      <c r="L14" s="686" t="s">
        <v>1293</v>
      </c>
      <c r="M14" s="707" t="s">
        <v>1264</v>
      </c>
      <c r="N14" s="707" t="s">
        <v>1294</v>
      </c>
      <c r="O14" s="707" t="s">
        <v>1295</v>
      </c>
      <c r="P14" s="707" t="s">
        <v>83</v>
      </c>
      <c r="Q14" s="707" t="s">
        <v>873</v>
      </c>
      <c r="R14" s="716" t="s">
        <v>887</v>
      </c>
      <c r="S14" s="717">
        <f t="shared" si="0"/>
        <v>1.0344827586206897</v>
      </c>
      <c r="T14" s="718" t="s">
        <v>140</v>
      </c>
    </row>
    <row r="15" spans="1:21" s="92" customFormat="1" ht="14.25">
      <c r="A15" s="713" t="s">
        <v>424</v>
      </c>
      <c r="B15" s="714" t="s">
        <v>1290</v>
      </c>
      <c r="C15" s="714" t="s">
        <v>1274</v>
      </c>
      <c r="D15" s="714" t="s">
        <v>1291</v>
      </c>
      <c r="E15" s="714" t="s">
        <v>1292</v>
      </c>
      <c r="F15" s="630" t="s">
        <v>10</v>
      </c>
      <c r="G15" s="630" t="s">
        <v>10</v>
      </c>
      <c r="H15" s="630" t="s">
        <v>10</v>
      </c>
      <c r="I15" s="715">
        <v>29</v>
      </c>
      <c r="J15" s="715">
        <v>35</v>
      </c>
      <c r="K15" s="686" t="s">
        <v>227</v>
      </c>
      <c r="L15" s="686">
        <v>3500</v>
      </c>
      <c r="M15" s="707" t="s">
        <v>1264</v>
      </c>
      <c r="N15" s="707" t="s">
        <v>1294</v>
      </c>
      <c r="O15" s="707" t="s">
        <v>1295</v>
      </c>
      <c r="P15" s="707" t="s">
        <v>83</v>
      </c>
      <c r="Q15" s="707" t="s">
        <v>1010</v>
      </c>
      <c r="R15" s="716" t="s">
        <v>1309</v>
      </c>
      <c r="S15" s="717">
        <f t="shared" si="0"/>
        <v>1</v>
      </c>
      <c r="T15" s="718">
        <f t="shared" si="1"/>
        <v>0.94771428571428573</v>
      </c>
    </row>
    <row r="16" spans="1:21" s="92" customFormat="1" ht="15" customHeight="1">
      <c r="A16" s="707" t="s">
        <v>424</v>
      </c>
      <c r="B16" s="707" t="s">
        <v>225</v>
      </c>
      <c r="C16" s="683" t="s">
        <v>1274</v>
      </c>
      <c r="D16" s="707" t="s">
        <v>226</v>
      </c>
      <c r="E16" s="707" t="s">
        <v>1296</v>
      </c>
      <c r="F16" s="708" t="s">
        <v>10</v>
      </c>
      <c r="G16" s="708" t="s">
        <v>10</v>
      </c>
      <c r="H16" s="708" t="s">
        <v>10</v>
      </c>
      <c r="I16" s="686">
        <v>14</v>
      </c>
      <c r="J16" s="686">
        <v>105</v>
      </c>
      <c r="K16" s="686" t="s">
        <v>222</v>
      </c>
      <c r="L16" s="686" t="s">
        <v>1293</v>
      </c>
      <c r="M16" s="707" t="s">
        <v>1264</v>
      </c>
      <c r="N16" s="707" t="s">
        <v>1302</v>
      </c>
      <c r="O16" s="707" t="s">
        <v>1298</v>
      </c>
      <c r="P16" s="707" t="s">
        <v>83</v>
      </c>
      <c r="Q16" s="707" t="s">
        <v>231</v>
      </c>
      <c r="R16" s="716" t="s">
        <v>224</v>
      </c>
      <c r="S16" s="717">
        <f t="shared" si="0"/>
        <v>1</v>
      </c>
      <c r="T16" s="718" t="s">
        <v>140</v>
      </c>
    </row>
    <row r="17" spans="1:20" s="92" customFormat="1" ht="12.75" customHeight="1">
      <c r="A17" s="707" t="s">
        <v>424</v>
      </c>
      <c r="B17" s="707" t="s">
        <v>225</v>
      </c>
      <c r="C17" s="683" t="s">
        <v>1274</v>
      </c>
      <c r="D17" s="707" t="s">
        <v>226</v>
      </c>
      <c r="E17" s="707" t="s">
        <v>1296</v>
      </c>
      <c r="F17" s="708" t="s">
        <v>10</v>
      </c>
      <c r="G17" s="708" t="s">
        <v>10</v>
      </c>
      <c r="H17" s="708" t="s">
        <v>10</v>
      </c>
      <c r="I17" s="686">
        <v>14</v>
      </c>
      <c r="J17" s="686">
        <v>105</v>
      </c>
      <c r="K17" s="686" t="s">
        <v>227</v>
      </c>
      <c r="L17" s="686">
        <v>1600</v>
      </c>
      <c r="M17" s="707" t="s">
        <v>1264</v>
      </c>
      <c r="N17" s="707" t="s">
        <v>1302</v>
      </c>
      <c r="O17" s="707" t="s">
        <v>1298</v>
      </c>
      <c r="P17" s="707" t="s">
        <v>83</v>
      </c>
      <c r="Q17" s="707" t="s">
        <v>231</v>
      </c>
      <c r="R17" s="716" t="s">
        <v>1312</v>
      </c>
      <c r="S17" s="717">
        <f t="shared" si="0"/>
        <v>1</v>
      </c>
      <c r="T17" s="718">
        <f t="shared" si="1"/>
        <v>1.2324999999999999</v>
      </c>
    </row>
    <row r="18" spans="1:20" s="95" customFormat="1" ht="14.25">
      <c r="A18" s="713" t="s">
        <v>424</v>
      </c>
      <c r="B18" s="714" t="s">
        <v>1299</v>
      </c>
      <c r="C18" s="714" t="s">
        <v>1300</v>
      </c>
      <c r="D18" s="714" t="s">
        <v>590</v>
      </c>
      <c r="E18" s="714" t="s">
        <v>1296</v>
      </c>
      <c r="F18" s="630" t="s">
        <v>10</v>
      </c>
      <c r="G18" s="630" t="s">
        <v>10</v>
      </c>
      <c r="H18" s="630" t="s">
        <v>10</v>
      </c>
      <c r="I18" s="715">
        <v>15</v>
      </c>
      <c r="J18" s="715">
        <v>15</v>
      </c>
      <c r="K18" s="686" t="s">
        <v>1301</v>
      </c>
      <c r="L18" s="686">
        <v>120</v>
      </c>
      <c r="M18" s="707"/>
      <c r="N18" s="707" t="s">
        <v>1289</v>
      </c>
      <c r="O18" s="707" t="s">
        <v>324</v>
      </c>
      <c r="P18" s="389" t="s">
        <v>84</v>
      </c>
      <c r="Q18" s="719" t="s">
        <v>1285</v>
      </c>
      <c r="R18" s="21" t="s">
        <v>1313</v>
      </c>
      <c r="S18" s="720">
        <f t="shared" si="0"/>
        <v>1.1333333333333333</v>
      </c>
      <c r="T18" s="710">
        <f t="shared" si="1"/>
        <v>0.93333333333333335</v>
      </c>
    </row>
    <row r="19" spans="1:20" s="95" customFormat="1" ht="26.25" thickBot="1">
      <c r="A19" s="687" t="s">
        <v>424</v>
      </c>
      <c r="B19" s="688" t="s">
        <v>1303</v>
      </c>
      <c r="C19" s="688" t="s">
        <v>1304</v>
      </c>
      <c r="D19" s="688" t="s">
        <v>945</v>
      </c>
      <c r="E19" s="688" t="s">
        <v>1305</v>
      </c>
      <c r="F19" s="689" t="s">
        <v>10</v>
      </c>
      <c r="G19" s="689" t="s">
        <v>10</v>
      </c>
      <c r="H19" s="689" t="s">
        <v>10</v>
      </c>
      <c r="I19" s="690">
        <v>45</v>
      </c>
      <c r="J19" s="690">
        <v>45</v>
      </c>
      <c r="K19" s="950" t="s">
        <v>1306</v>
      </c>
      <c r="L19" s="950"/>
      <c r="M19" s="950"/>
      <c r="N19" s="950"/>
      <c r="O19" s="950"/>
      <c r="P19" s="950"/>
      <c r="Q19" s="721" t="s">
        <v>140</v>
      </c>
      <c r="R19" s="722" t="s">
        <v>140</v>
      </c>
      <c r="S19" s="723" t="s">
        <v>140</v>
      </c>
      <c r="T19" s="724" t="s">
        <v>140</v>
      </c>
    </row>
    <row r="20" spans="1:20" ht="12.75"/>
    <row r="21" spans="1:20" ht="12.75"/>
    <row r="22" spans="1:20" ht="12.75"/>
    <row r="23" spans="1:20" ht="12.75"/>
    <row r="24" spans="1:20" ht="12.75">
      <c r="Q24" s="97"/>
    </row>
    <row r="25" spans="1:20" ht="12.75"/>
    <row r="26" spans="1:20" ht="12.75"/>
    <row r="27" spans="1:20" ht="12.75"/>
    <row r="28" spans="1:20" ht="12.75"/>
  </sheetData>
  <mergeCells count="5">
    <mergeCell ref="K19:P19"/>
    <mergeCell ref="B3:E3"/>
    <mergeCell ref="F3:H3"/>
    <mergeCell ref="I3:P3"/>
    <mergeCell ref="K9:P9"/>
  </mergeCells>
  <phoneticPr fontId="32" type="noConversion"/>
  <pageMargins left="0.78749999999999998" right="0.78749999999999998" top="1.0631944444444446" bottom="1.0631944444444446" header="0.51180555555555551" footer="0.51180555555555551"/>
  <pageSetup paperSize="9" scale="43" firstPageNumber="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6"/>
  <sheetViews>
    <sheetView view="pageBreakPreview" zoomScaleSheetLayoutView="100" workbookViewId="0">
      <selection sqref="A1:XFD1048576"/>
    </sheetView>
  </sheetViews>
  <sheetFormatPr defaultColWidth="11.42578125" defaultRowHeight="12.75"/>
  <cols>
    <col min="1" max="1" width="8.7109375" style="2" customWidth="1"/>
    <col min="2" max="2" width="27.42578125" style="2" customWidth="1"/>
    <col min="3" max="9" width="11.42578125" style="2" customWidth="1"/>
    <col min="10" max="10" width="12.140625" style="2" customWidth="1"/>
  </cols>
  <sheetData>
    <row r="1" spans="1:10" ht="15" customHeight="1">
      <c r="A1" s="43" t="s">
        <v>232</v>
      </c>
      <c r="B1" s="43"/>
      <c r="C1" s="43"/>
      <c r="D1" s="43"/>
      <c r="E1" s="43"/>
      <c r="F1" s="43"/>
      <c r="G1" s="43"/>
      <c r="H1" s="98"/>
      <c r="I1" s="99" t="s">
        <v>59</v>
      </c>
      <c r="J1" s="339" t="s">
        <v>9</v>
      </c>
    </row>
    <row r="2" spans="1:10" ht="15.75">
      <c r="A2" s="47"/>
      <c r="B2" s="47"/>
      <c r="C2" s="47"/>
      <c r="D2" s="47"/>
      <c r="E2" s="47"/>
      <c r="F2" s="47"/>
      <c r="G2" s="47"/>
      <c r="H2" s="100"/>
      <c r="I2" s="224"/>
      <c r="J2" s="341">
        <v>2012</v>
      </c>
    </row>
    <row r="3" spans="1:10" ht="13.35" customHeight="1">
      <c r="A3" s="101"/>
      <c r="B3" s="957" t="s">
        <v>126</v>
      </c>
      <c r="C3" s="958" t="s">
        <v>233</v>
      </c>
      <c r="D3" s="958"/>
      <c r="E3" s="958"/>
      <c r="F3" s="958"/>
      <c r="G3" s="958" t="s">
        <v>234</v>
      </c>
      <c r="H3" s="958"/>
      <c r="I3" s="958"/>
      <c r="J3" s="958"/>
    </row>
    <row r="4" spans="1:10" ht="13.35" customHeight="1">
      <c r="A4" s="102"/>
      <c r="B4" s="957"/>
      <c r="C4" s="959" t="s">
        <v>235</v>
      </c>
      <c r="D4" s="959"/>
      <c r="E4" s="959"/>
      <c r="F4" s="225" t="s">
        <v>236</v>
      </c>
      <c r="G4" s="958"/>
      <c r="H4" s="958"/>
      <c r="I4" s="958"/>
      <c r="J4" s="958"/>
    </row>
    <row r="5" spans="1:10" ht="38.25">
      <c r="A5" s="104" t="s">
        <v>1</v>
      </c>
      <c r="B5" s="957"/>
      <c r="C5" s="136" t="s">
        <v>237</v>
      </c>
      <c r="D5" s="136" t="s">
        <v>238</v>
      </c>
      <c r="E5" s="136" t="s">
        <v>239</v>
      </c>
      <c r="F5" s="136" t="s">
        <v>236</v>
      </c>
      <c r="G5" s="136" t="s">
        <v>240</v>
      </c>
      <c r="H5" s="136" t="s">
        <v>241</v>
      </c>
      <c r="I5" s="136" t="s">
        <v>242</v>
      </c>
      <c r="J5" s="136" t="s">
        <v>243</v>
      </c>
    </row>
    <row r="6" spans="1:10">
      <c r="A6" s="20" t="s">
        <v>244</v>
      </c>
      <c r="B6" s="105" t="s">
        <v>245</v>
      </c>
      <c r="C6" s="106" t="s">
        <v>137</v>
      </c>
      <c r="D6" s="106" t="s">
        <v>137</v>
      </c>
      <c r="E6" s="106" t="s">
        <v>137</v>
      </c>
      <c r="F6" s="106" t="s">
        <v>137</v>
      </c>
      <c r="G6" s="106"/>
      <c r="H6" s="106"/>
      <c r="I6" s="106"/>
      <c r="J6" s="106"/>
    </row>
    <row r="7" spans="1:10">
      <c r="A7" s="20" t="s">
        <v>244</v>
      </c>
      <c r="B7" s="105" t="s">
        <v>246</v>
      </c>
      <c r="C7" s="106" t="s">
        <v>137</v>
      </c>
      <c r="D7" s="106" t="s">
        <v>137</v>
      </c>
      <c r="E7" s="106" t="s">
        <v>93</v>
      </c>
      <c r="F7" s="106" t="s">
        <v>137</v>
      </c>
      <c r="G7" s="106"/>
      <c r="H7" s="106"/>
      <c r="I7" s="106"/>
      <c r="J7" s="106"/>
    </row>
    <row r="8" spans="1:10">
      <c r="A8" s="20" t="s">
        <v>244</v>
      </c>
      <c r="B8" s="105" t="s">
        <v>247</v>
      </c>
      <c r="C8" s="106" t="s">
        <v>137</v>
      </c>
      <c r="D8" s="106" t="s">
        <v>137</v>
      </c>
      <c r="E8" s="106" t="s">
        <v>137</v>
      </c>
      <c r="F8" s="106" t="s">
        <v>137</v>
      </c>
      <c r="G8" s="106"/>
      <c r="H8" s="106"/>
      <c r="I8" s="106"/>
      <c r="J8" s="106"/>
    </row>
    <row r="9" spans="1:10">
      <c r="A9" s="20" t="s">
        <v>244</v>
      </c>
      <c r="B9" s="105" t="s">
        <v>248</v>
      </c>
      <c r="C9" s="106" t="s">
        <v>137</v>
      </c>
      <c r="D9" s="106" t="s">
        <v>137</v>
      </c>
      <c r="E9" s="106" t="s">
        <v>137</v>
      </c>
      <c r="F9" s="106" t="s">
        <v>137</v>
      </c>
      <c r="G9" s="106"/>
      <c r="H9" s="106"/>
      <c r="I9" s="106"/>
      <c r="J9" s="106"/>
    </row>
    <row r="10" spans="1:10">
      <c r="A10" s="20" t="s">
        <v>244</v>
      </c>
      <c r="B10" s="107" t="s">
        <v>249</v>
      </c>
      <c r="C10" s="106" t="s">
        <v>137</v>
      </c>
      <c r="D10" s="106" t="s">
        <v>137</v>
      </c>
      <c r="E10" s="106" t="s">
        <v>137</v>
      </c>
      <c r="F10" s="106" t="s">
        <v>137</v>
      </c>
      <c r="G10" s="108"/>
      <c r="H10" s="108"/>
      <c r="I10" s="108"/>
      <c r="J10" s="108"/>
    </row>
    <row r="11" spans="1:10">
      <c r="A11" s="20" t="s">
        <v>244</v>
      </c>
      <c r="B11" s="107" t="s">
        <v>250</v>
      </c>
      <c r="C11" s="106" t="s">
        <v>137</v>
      </c>
      <c r="D11" s="106" t="s">
        <v>137</v>
      </c>
      <c r="E11" s="106" t="s">
        <v>137</v>
      </c>
      <c r="F11" s="106" t="s">
        <v>137</v>
      </c>
      <c r="G11" s="108"/>
      <c r="H11" s="108"/>
      <c r="I11" s="108"/>
      <c r="J11" s="108"/>
    </row>
    <row r="12" spans="1:10">
      <c r="A12" s="20" t="s">
        <v>244</v>
      </c>
      <c r="B12" s="107" t="s">
        <v>251</v>
      </c>
      <c r="C12" s="106" t="s">
        <v>137</v>
      </c>
      <c r="D12" s="106" t="s">
        <v>137</v>
      </c>
      <c r="E12" s="106" t="s">
        <v>137</v>
      </c>
      <c r="F12" s="106" t="s">
        <v>137</v>
      </c>
      <c r="G12" s="108"/>
      <c r="H12" s="108"/>
      <c r="I12" s="108"/>
      <c r="J12" s="108"/>
    </row>
    <row r="13" spans="1:10">
      <c r="A13" s="20" t="s">
        <v>244</v>
      </c>
      <c r="B13" s="107" t="s">
        <v>252</v>
      </c>
      <c r="C13" s="106" t="s">
        <v>137</v>
      </c>
      <c r="D13" s="106" t="s">
        <v>137</v>
      </c>
      <c r="E13" s="106" t="s">
        <v>137</v>
      </c>
      <c r="F13" s="106" t="s">
        <v>137</v>
      </c>
      <c r="G13" s="108"/>
      <c r="H13" s="108"/>
      <c r="I13" s="108"/>
      <c r="J13" s="108"/>
    </row>
    <row r="14" spans="1:10">
      <c r="A14" s="20" t="s">
        <v>244</v>
      </c>
      <c r="B14" s="105" t="s">
        <v>253</v>
      </c>
      <c r="C14" s="106" t="s">
        <v>137</v>
      </c>
      <c r="D14" s="106" t="s">
        <v>137</v>
      </c>
      <c r="E14" s="106" t="s">
        <v>137</v>
      </c>
      <c r="F14" s="106" t="s">
        <v>137</v>
      </c>
      <c r="G14" s="106" t="s">
        <v>137</v>
      </c>
      <c r="H14" s="106" t="s">
        <v>93</v>
      </c>
      <c r="I14" s="106" t="s">
        <v>137</v>
      </c>
      <c r="J14" s="106" t="s">
        <v>137</v>
      </c>
    </row>
    <row r="15" spans="1:10">
      <c r="A15" s="20" t="s">
        <v>244</v>
      </c>
      <c r="B15" s="105" t="s">
        <v>254</v>
      </c>
      <c r="C15" s="106" t="s">
        <v>137</v>
      </c>
      <c r="D15" s="106" t="s">
        <v>137</v>
      </c>
      <c r="E15" s="106" t="s">
        <v>137</v>
      </c>
      <c r="F15" s="106" t="s">
        <v>137</v>
      </c>
      <c r="G15" s="106" t="s">
        <v>137</v>
      </c>
      <c r="H15" s="106" t="s">
        <v>137</v>
      </c>
      <c r="I15" s="106" t="s">
        <v>137</v>
      </c>
      <c r="J15" s="106" t="s">
        <v>137</v>
      </c>
    </row>
    <row r="16" spans="1:10">
      <c r="A16" s="20" t="s">
        <v>244</v>
      </c>
      <c r="B16" s="105" t="s">
        <v>255</v>
      </c>
      <c r="C16" s="106" t="s">
        <v>137</v>
      </c>
      <c r="D16" s="106" t="s">
        <v>137</v>
      </c>
      <c r="E16" s="106" t="s">
        <v>137</v>
      </c>
      <c r="F16" s="106" t="s">
        <v>137</v>
      </c>
      <c r="G16" s="106" t="s">
        <v>137</v>
      </c>
      <c r="H16" s="106" t="s">
        <v>137</v>
      </c>
      <c r="I16" s="106" t="s">
        <v>137</v>
      </c>
      <c r="J16" s="106" t="s">
        <v>137</v>
      </c>
    </row>
    <row r="17" spans="1:10">
      <c r="A17" s="20" t="s">
        <v>244</v>
      </c>
      <c r="B17" s="105" t="s">
        <v>256</v>
      </c>
      <c r="C17" s="106" t="s">
        <v>137</v>
      </c>
      <c r="D17" s="106" t="s">
        <v>137</v>
      </c>
      <c r="E17" s="106" t="s">
        <v>137</v>
      </c>
      <c r="F17" s="106" t="s">
        <v>137</v>
      </c>
      <c r="G17" s="106" t="s">
        <v>137</v>
      </c>
      <c r="H17" s="106" t="s">
        <v>137</v>
      </c>
      <c r="I17" s="106" t="s">
        <v>137</v>
      </c>
      <c r="J17" s="106" t="s">
        <v>137</v>
      </c>
    </row>
    <row r="18" spans="1:10">
      <c r="A18" s="20" t="s">
        <v>244</v>
      </c>
      <c r="B18" s="105" t="s">
        <v>257</v>
      </c>
      <c r="C18" s="106" t="s">
        <v>137</v>
      </c>
      <c r="D18" s="106" t="s">
        <v>137</v>
      </c>
      <c r="E18" s="106" t="s">
        <v>137</v>
      </c>
      <c r="F18" s="106" t="s">
        <v>137</v>
      </c>
      <c r="G18" s="106"/>
      <c r="H18" s="106"/>
      <c r="I18" s="106"/>
      <c r="J18" s="106"/>
    </row>
    <row r="19" spans="1:10">
      <c r="A19" s="20" t="s">
        <v>244</v>
      </c>
      <c r="B19" s="103" t="s">
        <v>258</v>
      </c>
      <c r="C19" s="106" t="s">
        <v>137</v>
      </c>
      <c r="D19" s="106" t="s">
        <v>137</v>
      </c>
      <c r="E19" s="106" t="s">
        <v>93</v>
      </c>
      <c r="F19" s="106" t="s">
        <v>93</v>
      </c>
      <c r="G19" s="106"/>
      <c r="H19" s="106"/>
      <c r="I19" s="106"/>
      <c r="J19" s="106"/>
    </row>
    <row r="20" spans="1:10">
      <c r="A20" s="20" t="s">
        <v>244</v>
      </c>
      <c r="B20" s="103" t="s">
        <v>259</v>
      </c>
      <c r="C20" s="106" t="s">
        <v>137</v>
      </c>
      <c r="D20" s="106" t="s">
        <v>137</v>
      </c>
      <c r="E20" s="106" t="s">
        <v>137</v>
      </c>
      <c r="F20" s="106" t="s">
        <v>137</v>
      </c>
      <c r="G20" s="106"/>
      <c r="H20" s="106"/>
      <c r="I20" s="106"/>
      <c r="J20" s="106"/>
    </row>
    <row r="21" spans="1:10" s="176" customFormat="1">
      <c r="A21" s="175" t="s">
        <v>260</v>
      </c>
      <c r="B21" s="175"/>
      <c r="C21" s="175"/>
      <c r="D21" s="175"/>
      <c r="E21" s="175"/>
      <c r="F21" s="175"/>
      <c r="G21" s="175"/>
      <c r="H21" s="175"/>
      <c r="I21" s="175"/>
      <c r="J21" s="175"/>
    </row>
    <row r="22" spans="1:10" s="176" customFormat="1">
      <c r="A22" s="175" t="s">
        <v>261</v>
      </c>
      <c r="B22" s="175"/>
      <c r="C22" s="175"/>
      <c r="D22" s="175"/>
      <c r="E22" s="175"/>
      <c r="F22" s="175"/>
      <c r="G22" s="175"/>
      <c r="H22" s="175"/>
      <c r="I22" s="175"/>
      <c r="J22" s="175"/>
    </row>
    <row r="23" spans="1:10" s="176" customFormat="1">
      <c r="A23" s="176" t="s">
        <v>262</v>
      </c>
    </row>
    <row r="24" spans="1:10" s="176" customFormat="1">
      <c r="A24" s="175" t="s">
        <v>263</v>
      </c>
      <c r="B24" s="175"/>
      <c r="C24" s="175"/>
      <c r="D24" s="175"/>
      <c r="E24" s="175"/>
      <c r="F24" s="175"/>
      <c r="G24" s="175"/>
      <c r="H24" s="175"/>
      <c r="I24" s="175"/>
      <c r="J24" s="175"/>
    </row>
    <row r="25" spans="1:10" s="176" customFormat="1">
      <c r="A25" s="175" t="s">
        <v>264</v>
      </c>
      <c r="B25" s="175"/>
      <c r="C25" s="175"/>
      <c r="D25" s="175"/>
      <c r="E25" s="175"/>
      <c r="F25" s="175"/>
      <c r="G25" s="175"/>
      <c r="H25" s="175"/>
      <c r="I25" s="175"/>
      <c r="J25" s="175"/>
    </row>
    <row r="26" spans="1:10" s="176" customFormat="1">
      <c r="A26" s="175" t="s">
        <v>265</v>
      </c>
      <c r="B26" s="175"/>
      <c r="C26" s="175"/>
      <c r="D26" s="175"/>
      <c r="E26" s="175"/>
      <c r="F26" s="175"/>
      <c r="G26" s="175"/>
      <c r="H26" s="175"/>
      <c r="I26" s="175"/>
      <c r="J26" s="175"/>
    </row>
    <row r="27" spans="1:10" s="176" customFormat="1">
      <c r="A27" s="175" t="s">
        <v>266</v>
      </c>
      <c r="B27" s="175"/>
      <c r="C27" s="175"/>
      <c r="D27" s="175"/>
      <c r="E27" s="175"/>
      <c r="F27" s="175"/>
      <c r="G27" s="175"/>
      <c r="H27" s="175"/>
      <c r="I27" s="175"/>
      <c r="J27" s="175"/>
    </row>
    <row r="28" spans="1:10" s="176" customFormat="1">
      <c r="A28" s="175" t="s">
        <v>267</v>
      </c>
      <c r="B28" s="175"/>
      <c r="C28" s="175"/>
      <c r="D28" s="175"/>
      <c r="E28" s="175"/>
      <c r="F28" s="175"/>
      <c r="G28" s="175"/>
      <c r="H28" s="175"/>
      <c r="I28" s="175"/>
      <c r="J28" s="175"/>
    </row>
    <row r="29" spans="1:10" s="176" customFormat="1">
      <c r="A29" s="175" t="s">
        <v>268</v>
      </c>
      <c r="B29" s="175"/>
      <c r="C29" s="175"/>
      <c r="D29" s="175"/>
      <c r="E29" s="175"/>
      <c r="F29" s="175"/>
      <c r="G29" s="175"/>
      <c r="H29" s="175"/>
      <c r="I29" s="175"/>
      <c r="J29" s="175"/>
    </row>
    <row r="30" spans="1:10" s="176" customFormat="1">
      <c r="A30" s="175" t="s">
        <v>269</v>
      </c>
      <c r="B30" s="175"/>
      <c r="C30" s="175"/>
      <c r="D30" s="175"/>
      <c r="E30" s="175"/>
      <c r="F30" s="175"/>
      <c r="G30" s="175"/>
      <c r="H30" s="175"/>
      <c r="I30" s="175"/>
      <c r="J30" s="175"/>
    </row>
    <row r="31" spans="1:10" s="176" customFormat="1">
      <c r="A31" s="175" t="s">
        <v>270</v>
      </c>
      <c r="B31" s="175"/>
      <c r="C31" s="175"/>
      <c r="D31" s="175"/>
      <c r="E31" s="175"/>
      <c r="F31" s="175"/>
      <c r="G31" s="175"/>
      <c r="H31" s="175"/>
      <c r="I31" s="175"/>
      <c r="J31" s="175"/>
    </row>
    <row r="32" spans="1:10" s="176" customFormat="1">
      <c r="A32" s="175" t="s">
        <v>271</v>
      </c>
      <c r="B32" s="175"/>
      <c r="C32" s="175"/>
      <c r="D32" s="175"/>
      <c r="E32" s="175"/>
      <c r="F32" s="175"/>
      <c r="G32" s="175"/>
      <c r="H32" s="175"/>
      <c r="I32" s="175"/>
      <c r="J32" s="175"/>
    </row>
    <row r="33" spans="1:10" s="176" customFormat="1">
      <c r="A33" s="175" t="s">
        <v>272</v>
      </c>
      <c r="B33" s="175"/>
      <c r="C33" s="175"/>
      <c r="D33" s="175"/>
      <c r="E33" s="175"/>
      <c r="F33" s="175"/>
      <c r="G33" s="175"/>
      <c r="H33" s="175"/>
      <c r="I33" s="175"/>
      <c r="J33" s="175"/>
    </row>
    <row r="34" spans="1:10" s="176" customFormat="1">
      <c r="A34" s="177" t="s">
        <v>273</v>
      </c>
      <c r="B34" s="175"/>
      <c r="C34" s="175"/>
      <c r="D34" s="175"/>
      <c r="E34" s="175"/>
      <c r="F34" s="175"/>
      <c r="G34" s="175"/>
      <c r="H34" s="175"/>
      <c r="I34" s="175"/>
      <c r="J34" s="175"/>
    </row>
    <row r="35" spans="1:10" s="176" customFormat="1">
      <c r="A35" s="177" t="s">
        <v>274</v>
      </c>
      <c r="B35" s="175"/>
      <c r="C35" s="175"/>
      <c r="D35" s="175"/>
      <c r="E35" s="175"/>
      <c r="F35" s="175"/>
      <c r="G35" s="175"/>
      <c r="H35" s="175"/>
      <c r="I35" s="175"/>
      <c r="J35" s="175"/>
    </row>
    <row r="36" spans="1:10" s="176" customFormat="1">
      <c r="A36" s="175"/>
      <c r="B36" s="175"/>
      <c r="C36" s="175"/>
      <c r="D36" s="175"/>
      <c r="E36" s="175"/>
      <c r="F36" s="175"/>
      <c r="G36" s="175"/>
      <c r="H36" s="175"/>
      <c r="I36" s="175"/>
      <c r="J36" s="175"/>
    </row>
  </sheetData>
  <mergeCells count="4">
    <mergeCell ref="B3:B5"/>
    <mergeCell ref="C3:F3"/>
    <mergeCell ref="G3:J4"/>
    <mergeCell ref="C4:E4"/>
  </mergeCells>
  <phoneticPr fontId="32" type="noConversion"/>
  <pageMargins left="0.70833333333333337" right="0.70833333333333337" top="0.78749999999999998" bottom="0.78749999999999998" header="0.51180555555555551" footer="0.51180555555555551"/>
  <pageSetup paperSize="9" scale="69"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17"/>
  <sheetViews>
    <sheetView zoomScaleNormal="100" zoomScaleSheetLayoutView="100" workbookViewId="0">
      <selection sqref="A1:XFD1048576"/>
    </sheetView>
  </sheetViews>
  <sheetFormatPr defaultColWidth="11.42578125" defaultRowHeight="12.75"/>
  <cols>
    <col min="1" max="1" width="8.28515625" style="2" customWidth="1"/>
    <col min="2" max="2" width="53.85546875" style="2" customWidth="1"/>
    <col min="3" max="3" width="11.7109375" style="2" customWidth="1"/>
    <col min="4" max="4" width="18.42578125" style="2" customWidth="1"/>
    <col min="5" max="6" width="11.5703125" style="2" customWidth="1"/>
    <col min="7" max="7" width="13.7109375" style="2" customWidth="1"/>
    <col min="8" max="8" width="18.28515625" style="2" customWidth="1"/>
    <col min="9" max="9" width="11.42578125" style="2" customWidth="1"/>
    <col min="10" max="10" width="12.85546875" style="2" customWidth="1"/>
    <col min="11" max="11" width="16.7109375" style="2" customWidth="1"/>
  </cols>
  <sheetData>
    <row r="1" spans="1:14" ht="20.45" customHeight="1" thickBot="1">
      <c r="A1" s="24" t="s">
        <v>275</v>
      </c>
      <c r="B1" s="24"/>
      <c r="C1" s="24"/>
      <c r="D1" s="24"/>
      <c r="E1" s="24"/>
      <c r="F1" s="24"/>
      <c r="G1"/>
      <c r="H1"/>
      <c r="I1" s="25"/>
      <c r="J1" s="186" t="s">
        <v>0</v>
      </c>
      <c r="K1" s="339" t="s">
        <v>9</v>
      </c>
      <c r="L1" s="339" t="s">
        <v>9</v>
      </c>
    </row>
    <row r="2" spans="1:14" ht="20.45" customHeight="1" thickBot="1">
      <c r="A2" s="26"/>
      <c r="B2" s="26"/>
      <c r="C2" s="26"/>
      <c r="D2" s="26"/>
      <c r="E2" s="26"/>
      <c r="F2" s="26"/>
      <c r="G2"/>
      <c r="H2"/>
      <c r="I2" s="25"/>
      <c r="J2" s="186" t="s">
        <v>399</v>
      </c>
      <c r="K2" s="341">
        <v>2012</v>
      </c>
      <c r="L2" s="341">
        <v>2012</v>
      </c>
    </row>
    <row r="3" spans="1:14" ht="64.5" thickBot="1">
      <c r="A3" s="29" t="s">
        <v>1</v>
      </c>
      <c r="B3" s="109" t="s">
        <v>276</v>
      </c>
      <c r="C3" s="110" t="s">
        <v>333</v>
      </c>
      <c r="D3" s="110" t="s">
        <v>406</v>
      </c>
      <c r="E3" s="29" t="s">
        <v>331</v>
      </c>
      <c r="F3" s="110" t="s">
        <v>287</v>
      </c>
      <c r="G3" s="110" t="s">
        <v>407</v>
      </c>
      <c r="H3" s="110" t="s">
        <v>408</v>
      </c>
      <c r="I3" s="219" t="s">
        <v>278</v>
      </c>
      <c r="J3" s="219" t="s">
        <v>423</v>
      </c>
      <c r="K3" s="217" t="s">
        <v>279</v>
      </c>
      <c r="L3" s="180" t="s">
        <v>400</v>
      </c>
    </row>
    <row r="4" spans="1:14" s="207" customFormat="1" ht="13.15" customHeight="1">
      <c r="A4" s="194" t="s">
        <v>674</v>
      </c>
      <c r="B4" s="214" t="s">
        <v>675</v>
      </c>
      <c r="C4" s="356">
        <v>2011</v>
      </c>
      <c r="D4" s="195">
        <v>110</v>
      </c>
      <c r="E4" s="196">
        <v>110</v>
      </c>
      <c r="F4" s="198" t="s">
        <v>676</v>
      </c>
      <c r="G4" s="197" t="s">
        <v>677</v>
      </c>
      <c r="H4" s="216" t="s">
        <v>678</v>
      </c>
      <c r="I4" s="357" t="s">
        <v>676</v>
      </c>
      <c r="J4" s="358" t="s">
        <v>677</v>
      </c>
      <c r="K4" s="210"/>
      <c r="L4" s="208"/>
      <c r="N4" s="207">
        <f>41/110</f>
        <v>0.37272727272727274</v>
      </c>
    </row>
    <row r="5" spans="1:14" s="207" customFormat="1" ht="13.15" customHeight="1">
      <c r="A5" s="194" t="s">
        <v>674</v>
      </c>
      <c r="B5" s="214" t="s">
        <v>679</v>
      </c>
      <c r="C5" s="195">
        <v>2011</v>
      </c>
      <c r="D5" s="195">
        <v>8</v>
      </c>
      <c r="E5" s="196">
        <v>8</v>
      </c>
      <c r="F5" s="198" t="s">
        <v>680</v>
      </c>
      <c r="G5" s="197" t="s">
        <v>681</v>
      </c>
      <c r="H5" s="216" t="s">
        <v>678</v>
      </c>
      <c r="I5" s="357" t="s">
        <v>680</v>
      </c>
      <c r="J5" s="358" t="s">
        <v>681</v>
      </c>
      <c r="K5" s="210"/>
      <c r="L5" s="208"/>
    </row>
    <row r="6" spans="1:14" s="207" customFormat="1" ht="13.15" customHeight="1">
      <c r="A6" s="194" t="s">
        <v>674</v>
      </c>
      <c r="B6" s="214" t="s">
        <v>682</v>
      </c>
      <c r="C6" s="356">
        <v>2011</v>
      </c>
      <c r="D6" s="195">
        <v>6</v>
      </c>
      <c r="E6" s="196">
        <v>6</v>
      </c>
      <c r="F6" s="198" t="s">
        <v>683</v>
      </c>
      <c r="G6" s="197" t="s">
        <v>684</v>
      </c>
      <c r="H6" s="216" t="s">
        <v>678</v>
      </c>
      <c r="I6" s="357" t="s">
        <v>683</v>
      </c>
      <c r="J6" s="358" t="s">
        <v>684</v>
      </c>
      <c r="K6" s="210"/>
      <c r="L6" s="208"/>
      <c r="N6" s="207">
        <f>5/6</f>
        <v>0.83333333333333337</v>
      </c>
    </row>
    <row r="7" spans="1:14" s="207" customFormat="1" ht="13.15" customHeight="1">
      <c r="A7" s="194" t="s">
        <v>674</v>
      </c>
      <c r="B7" s="214" t="s">
        <v>685</v>
      </c>
      <c r="C7" s="195">
        <v>2011</v>
      </c>
      <c r="D7" s="195">
        <v>9</v>
      </c>
      <c r="E7" s="196">
        <v>9</v>
      </c>
      <c r="F7" s="198" t="s">
        <v>686</v>
      </c>
      <c r="G7" s="197" t="s">
        <v>687</v>
      </c>
      <c r="H7" s="216" t="s">
        <v>678</v>
      </c>
      <c r="I7" s="357" t="s">
        <v>686</v>
      </c>
      <c r="J7" s="358" t="s">
        <v>687</v>
      </c>
      <c r="K7" s="210"/>
      <c r="L7" s="208"/>
      <c r="N7" s="207">
        <f>1/9</f>
        <v>0.1111111111111111</v>
      </c>
    </row>
    <row r="8" spans="1:14" s="207" customFormat="1" ht="13.15" customHeight="1">
      <c r="A8" s="194"/>
      <c r="B8" s="214"/>
      <c r="C8" s="215"/>
      <c r="D8" s="195"/>
      <c r="E8" s="196"/>
      <c r="F8" s="198"/>
      <c r="G8" s="197"/>
      <c r="H8" s="216"/>
      <c r="I8" s="209"/>
      <c r="J8" s="210"/>
      <c r="K8" s="210"/>
      <c r="L8" s="208"/>
    </row>
    <row r="9" spans="1:14" s="207" customFormat="1" ht="13.15" customHeight="1">
      <c r="A9" s="194"/>
      <c r="B9" s="214"/>
      <c r="C9" s="195"/>
      <c r="D9" s="195"/>
      <c r="E9" s="196"/>
      <c r="F9" s="198"/>
      <c r="G9" s="197"/>
      <c r="H9" s="216"/>
      <c r="I9" s="209"/>
      <c r="J9" s="210"/>
      <c r="K9" s="210"/>
      <c r="L9" s="208"/>
    </row>
    <row r="10" spans="1:14">
      <c r="A10" s="20"/>
      <c r="B10" s="111"/>
      <c r="C10" s="111"/>
      <c r="D10" s="112"/>
      <c r="E10" s="112"/>
      <c r="F10" s="187"/>
      <c r="G10" s="113"/>
      <c r="H10" s="114"/>
      <c r="I10" s="192"/>
      <c r="J10" s="192"/>
      <c r="K10" s="211"/>
      <c r="L10" s="140"/>
    </row>
    <row r="11" spans="1:14">
      <c r="A11" s="20"/>
      <c r="B11" s="111"/>
      <c r="C11" s="111"/>
      <c r="D11" s="112"/>
      <c r="E11" s="112"/>
      <c r="F11" s="112"/>
      <c r="G11" s="113"/>
      <c r="H11" s="114"/>
      <c r="I11" s="192"/>
      <c r="J11" s="192"/>
      <c r="K11" s="211"/>
      <c r="L11" s="140"/>
    </row>
    <row r="12" spans="1:14">
      <c r="A12" s="20"/>
      <c r="B12" s="111"/>
      <c r="C12" s="111"/>
      <c r="D12" s="112"/>
      <c r="E12" s="112"/>
      <c r="F12" s="112"/>
      <c r="G12" s="113"/>
      <c r="H12" s="114"/>
      <c r="I12" s="192"/>
      <c r="J12" s="192"/>
      <c r="K12" s="211"/>
      <c r="L12" s="140"/>
    </row>
    <row r="13" spans="1:14">
      <c r="A13" s="20"/>
      <c r="B13" s="111"/>
      <c r="C13" s="111"/>
      <c r="D13" s="112"/>
      <c r="E13" s="112"/>
      <c r="F13" s="112"/>
      <c r="G13" s="113"/>
      <c r="H13" s="114"/>
      <c r="I13" s="192"/>
      <c r="J13" s="192"/>
      <c r="K13" s="211"/>
      <c r="L13" s="140"/>
    </row>
    <row r="14" spans="1:14">
      <c r="A14" s="115"/>
      <c r="B14" s="30"/>
      <c r="C14" s="30"/>
      <c r="D14" s="116"/>
      <c r="E14" s="116"/>
      <c r="F14" s="116"/>
      <c r="G14" s="117"/>
      <c r="H14" s="118"/>
      <c r="I14" s="220"/>
      <c r="J14" s="220"/>
      <c r="K14" s="218"/>
      <c r="L14" s="140"/>
    </row>
    <row r="15" spans="1:14">
      <c r="A15" s="31" t="s">
        <v>405</v>
      </c>
      <c r="B15" s="25"/>
      <c r="C15" s="31"/>
      <c r="D15" s="31"/>
      <c r="E15" s="31"/>
      <c r="F15" s="31"/>
      <c r="G15" s="31"/>
      <c r="H15" s="31"/>
      <c r="I15" s="25"/>
      <c r="J15" s="25"/>
      <c r="K15" s="25"/>
    </row>
    <row r="16" spans="1:14" s="2" customFormat="1">
      <c r="A16" s="31" t="s">
        <v>380</v>
      </c>
      <c r="B16"/>
    </row>
    <row r="17" spans="1:10" s="2" customFormat="1" ht="15" customHeight="1">
      <c r="A17" s="31" t="s">
        <v>409</v>
      </c>
      <c r="B17"/>
      <c r="C17" s="151"/>
      <c r="D17" s="151"/>
      <c r="E17" s="151"/>
      <c r="F17" s="151"/>
      <c r="G17" s="151"/>
      <c r="H17" s="151"/>
      <c r="I17" s="151"/>
      <c r="J17" s="151"/>
    </row>
  </sheetData>
  <phoneticPr fontId="32" type="noConversion"/>
  <pageMargins left="0.70866141732283472" right="0.70866141732283472" top="0.78740157480314965" bottom="0.78740157480314965" header="0.51181102362204722" footer="0.51181102362204722"/>
  <pageSetup paperSize="9" scale="71"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C16"/>
  <sheetViews>
    <sheetView zoomScaleNormal="100" zoomScaleSheetLayoutView="100" workbookViewId="0">
      <selection activeCell="B3" sqref="B3:B4"/>
    </sheetView>
  </sheetViews>
  <sheetFormatPr defaultColWidth="5.7109375" defaultRowHeight="19.899999999999999" customHeight="1"/>
  <cols>
    <col min="1" max="1" width="9" style="2" customWidth="1"/>
    <col min="2" max="2" width="38.28515625" style="8" customWidth="1"/>
    <col min="3" max="3" width="43.7109375" style="9" customWidth="1"/>
    <col min="4" max="4" width="11.140625" style="9" customWidth="1"/>
    <col min="5" max="9" width="14" style="9" customWidth="1"/>
    <col min="10" max="237" width="5.7109375" style="10" customWidth="1"/>
    <col min="238" max="256" width="5.7109375" style="2"/>
    <col min="257" max="257" width="9" style="2" customWidth="1"/>
    <col min="258" max="258" width="38.28515625" style="2" customWidth="1"/>
    <col min="259" max="259" width="43.7109375" style="2" customWidth="1"/>
    <col min="260" max="260" width="11.140625" style="2" customWidth="1"/>
    <col min="261" max="265" width="14" style="2" customWidth="1"/>
    <col min="266" max="493" width="5.7109375" style="2" customWidth="1"/>
    <col min="494" max="512" width="5.7109375" style="2"/>
    <col min="513" max="513" width="9" style="2" customWidth="1"/>
    <col min="514" max="514" width="38.28515625" style="2" customWidth="1"/>
    <col min="515" max="515" width="43.7109375" style="2" customWidth="1"/>
    <col min="516" max="516" width="11.140625" style="2" customWidth="1"/>
    <col min="517" max="521" width="14" style="2" customWidth="1"/>
    <col min="522" max="749" width="5.7109375" style="2" customWidth="1"/>
    <col min="750" max="768" width="5.7109375" style="2"/>
    <col min="769" max="769" width="9" style="2" customWidth="1"/>
    <col min="770" max="770" width="38.28515625" style="2" customWidth="1"/>
    <col min="771" max="771" width="43.7109375" style="2" customWidth="1"/>
    <col min="772" max="772" width="11.140625" style="2" customWidth="1"/>
    <col min="773" max="777" width="14" style="2" customWidth="1"/>
    <col min="778" max="1005" width="5.7109375" style="2" customWidth="1"/>
    <col min="1006" max="1024" width="5.7109375" style="2"/>
    <col min="1025" max="1025" width="9" style="2" customWidth="1"/>
    <col min="1026" max="1026" width="38.28515625" style="2" customWidth="1"/>
    <col min="1027" max="1027" width="43.7109375" style="2" customWidth="1"/>
    <col min="1028" max="1028" width="11.140625" style="2" customWidth="1"/>
    <col min="1029" max="1033" width="14" style="2" customWidth="1"/>
    <col min="1034" max="1261" width="5.7109375" style="2" customWidth="1"/>
    <col min="1262" max="1280" width="5.7109375" style="2"/>
    <col min="1281" max="1281" width="9" style="2" customWidth="1"/>
    <col min="1282" max="1282" width="38.28515625" style="2" customWidth="1"/>
    <col min="1283" max="1283" width="43.7109375" style="2" customWidth="1"/>
    <col min="1284" max="1284" width="11.140625" style="2" customWidth="1"/>
    <col min="1285" max="1289" width="14" style="2" customWidth="1"/>
    <col min="1290" max="1517" width="5.7109375" style="2" customWidth="1"/>
    <col min="1518" max="1536" width="5.7109375" style="2"/>
    <col min="1537" max="1537" width="9" style="2" customWidth="1"/>
    <col min="1538" max="1538" width="38.28515625" style="2" customWidth="1"/>
    <col min="1539" max="1539" width="43.7109375" style="2" customWidth="1"/>
    <col min="1540" max="1540" width="11.140625" style="2" customWidth="1"/>
    <col min="1541" max="1545" width="14" style="2" customWidth="1"/>
    <col min="1546" max="1773" width="5.7109375" style="2" customWidth="1"/>
    <col min="1774" max="1792" width="5.7109375" style="2"/>
    <col min="1793" max="1793" width="9" style="2" customWidth="1"/>
    <col min="1794" max="1794" width="38.28515625" style="2" customWidth="1"/>
    <col min="1795" max="1795" width="43.7109375" style="2" customWidth="1"/>
    <col min="1796" max="1796" width="11.140625" style="2" customWidth="1"/>
    <col min="1797" max="1801" width="14" style="2" customWidth="1"/>
    <col min="1802" max="2029" width="5.7109375" style="2" customWidth="1"/>
    <col min="2030" max="2048" width="5.7109375" style="2"/>
    <col min="2049" max="2049" width="9" style="2" customWidth="1"/>
    <col min="2050" max="2050" width="38.28515625" style="2" customWidth="1"/>
    <col min="2051" max="2051" width="43.7109375" style="2" customWidth="1"/>
    <col min="2052" max="2052" width="11.140625" style="2" customWidth="1"/>
    <col min="2053" max="2057" width="14" style="2" customWidth="1"/>
    <col min="2058" max="2285" width="5.7109375" style="2" customWidth="1"/>
    <col min="2286" max="2304" width="5.7109375" style="2"/>
    <col min="2305" max="2305" width="9" style="2" customWidth="1"/>
    <col min="2306" max="2306" width="38.28515625" style="2" customWidth="1"/>
    <col min="2307" max="2307" width="43.7109375" style="2" customWidth="1"/>
    <col min="2308" max="2308" width="11.140625" style="2" customWidth="1"/>
    <col min="2309" max="2313" width="14" style="2" customWidth="1"/>
    <col min="2314" max="2541" width="5.7109375" style="2" customWidth="1"/>
    <col min="2542" max="2560" width="5.7109375" style="2"/>
    <col min="2561" max="2561" width="9" style="2" customWidth="1"/>
    <col min="2562" max="2562" width="38.28515625" style="2" customWidth="1"/>
    <col min="2563" max="2563" width="43.7109375" style="2" customWidth="1"/>
    <col min="2564" max="2564" width="11.140625" style="2" customWidth="1"/>
    <col min="2565" max="2569" width="14" style="2" customWidth="1"/>
    <col min="2570" max="2797" width="5.7109375" style="2" customWidth="1"/>
    <col min="2798" max="2816" width="5.7109375" style="2"/>
    <col min="2817" max="2817" width="9" style="2" customWidth="1"/>
    <col min="2818" max="2818" width="38.28515625" style="2" customWidth="1"/>
    <col min="2819" max="2819" width="43.7109375" style="2" customWidth="1"/>
    <col min="2820" max="2820" width="11.140625" style="2" customWidth="1"/>
    <col min="2821" max="2825" width="14" style="2" customWidth="1"/>
    <col min="2826" max="3053" width="5.7109375" style="2" customWidth="1"/>
    <col min="3054" max="3072" width="5.7109375" style="2"/>
    <col min="3073" max="3073" width="9" style="2" customWidth="1"/>
    <col min="3074" max="3074" width="38.28515625" style="2" customWidth="1"/>
    <col min="3075" max="3075" width="43.7109375" style="2" customWidth="1"/>
    <col min="3076" max="3076" width="11.140625" style="2" customWidth="1"/>
    <col min="3077" max="3081" width="14" style="2" customWidth="1"/>
    <col min="3082" max="3309" width="5.7109375" style="2" customWidth="1"/>
    <col min="3310" max="3328" width="5.7109375" style="2"/>
    <col min="3329" max="3329" width="9" style="2" customWidth="1"/>
    <col min="3330" max="3330" width="38.28515625" style="2" customWidth="1"/>
    <col min="3331" max="3331" width="43.7109375" style="2" customWidth="1"/>
    <col min="3332" max="3332" width="11.140625" style="2" customWidth="1"/>
    <col min="3333" max="3337" width="14" style="2" customWidth="1"/>
    <col min="3338" max="3565" width="5.7109375" style="2" customWidth="1"/>
    <col min="3566" max="3584" width="5.7109375" style="2"/>
    <col min="3585" max="3585" width="9" style="2" customWidth="1"/>
    <col min="3586" max="3586" width="38.28515625" style="2" customWidth="1"/>
    <col min="3587" max="3587" width="43.7109375" style="2" customWidth="1"/>
    <col min="3588" max="3588" width="11.140625" style="2" customWidth="1"/>
    <col min="3589" max="3593" width="14" style="2" customWidth="1"/>
    <col min="3594" max="3821" width="5.7109375" style="2" customWidth="1"/>
    <col min="3822" max="3840" width="5.7109375" style="2"/>
    <col min="3841" max="3841" width="9" style="2" customWidth="1"/>
    <col min="3842" max="3842" width="38.28515625" style="2" customWidth="1"/>
    <col min="3843" max="3843" width="43.7109375" style="2" customWidth="1"/>
    <col min="3844" max="3844" width="11.140625" style="2" customWidth="1"/>
    <col min="3845" max="3849" width="14" style="2" customWidth="1"/>
    <col min="3850" max="4077" width="5.7109375" style="2" customWidth="1"/>
    <col min="4078" max="4096" width="5.7109375" style="2"/>
    <col min="4097" max="4097" width="9" style="2" customWidth="1"/>
    <col min="4098" max="4098" width="38.28515625" style="2" customWidth="1"/>
    <col min="4099" max="4099" width="43.7109375" style="2" customWidth="1"/>
    <col min="4100" max="4100" width="11.140625" style="2" customWidth="1"/>
    <col min="4101" max="4105" width="14" style="2" customWidth="1"/>
    <col min="4106" max="4333" width="5.7109375" style="2" customWidth="1"/>
    <col min="4334" max="4352" width="5.7109375" style="2"/>
    <col min="4353" max="4353" width="9" style="2" customWidth="1"/>
    <col min="4354" max="4354" width="38.28515625" style="2" customWidth="1"/>
    <col min="4355" max="4355" width="43.7109375" style="2" customWidth="1"/>
    <col min="4356" max="4356" width="11.140625" style="2" customWidth="1"/>
    <col min="4357" max="4361" width="14" style="2" customWidth="1"/>
    <col min="4362" max="4589" width="5.7109375" style="2" customWidth="1"/>
    <col min="4590" max="4608" width="5.7109375" style="2"/>
    <col min="4609" max="4609" width="9" style="2" customWidth="1"/>
    <col min="4610" max="4610" width="38.28515625" style="2" customWidth="1"/>
    <col min="4611" max="4611" width="43.7109375" style="2" customWidth="1"/>
    <col min="4612" max="4612" width="11.140625" style="2" customWidth="1"/>
    <col min="4613" max="4617" width="14" style="2" customWidth="1"/>
    <col min="4618" max="4845" width="5.7109375" style="2" customWidth="1"/>
    <col min="4846" max="4864" width="5.7109375" style="2"/>
    <col min="4865" max="4865" width="9" style="2" customWidth="1"/>
    <col min="4866" max="4866" width="38.28515625" style="2" customWidth="1"/>
    <col min="4867" max="4867" width="43.7109375" style="2" customWidth="1"/>
    <col min="4868" max="4868" width="11.140625" style="2" customWidth="1"/>
    <col min="4869" max="4873" width="14" style="2" customWidth="1"/>
    <col min="4874" max="5101" width="5.7109375" style="2" customWidth="1"/>
    <col min="5102" max="5120" width="5.7109375" style="2"/>
    <col min="5121" max="5121" width="9" style="2" customWidth="1"/>
    <col min="5122" max="5122" width="38.28515625" style="2" customWidth="1"/>
    <col min="5123" max="5123" width="43.7109375" style="2" customWidth="1"/>
    <col min="5124" max="5124" width="11.140625" style="2" customWidth="1"/>
    <col min="5125" max="5129" width="14" style="2" customWidth="1"/>
    <col min="5130" max="5357" width="5.7109375" style="2" customWidth="1"/>
    <col min="5358" max="5376" width="5.7109375" style="2"/>
    <col min="5377" max="5377" width="9" style="2" customWidth="1"/>
    <col min="5378" max="5378" width="38.28515625" style="2" customWidth="1"/>
    <col min="5379" max="5379" width="43.7109375" style="2" customWidth="1"/>
    <col min="5380" max="5380" width="11.140625" style="2" customWidth="1"/>
    <col min="5381" max="5385" width="14" style="2" customWidth="1"/>
    <col min="5386" max="5613" width="5.7109375" style="2" customWidth="1"/>
    <col min="5614" max="5632" width="5.7109375" style="2"/>
    <col min="5633" max="5633" width="9" style="2" customWidth="1"/>
    <col min="5634" max="5634" width="38.28515625" style="2" customWidth="1"/>
    <col min="5635" max="5635" width="43.7109375" style="2" customWidth="1"/>
    <col min="5636" max="5636" width="11.140625" style="2" customWidth="1"/>
    <col min="5637" max="5641" width="14" style="2" customWidth="1"/>
    <col min="5642" max="5869" width="5.7109375" style="2" customWidth="1"/>
    <col min="5870" max="5888" width="5.7109375" style="2"/>
    <col min="5889" max="5889" width="9" style="2" customWidth="1"/>
    <col min="5890" max="5890" width="38.28515625" style="2" customWidth="1"/>
    <col min="5891" max="5891" width="43.7109375" style="2" customWidth="1"/>
    <col min="5892" max="5892" width="11.140625" style="2" customWidth="1"/>
    <col min="5893" max="5897" width="14" style="2" customWidth="1"/>
    <col min="5898" max="6125" width="5.7109375" style="2" customWidth="1"/>
    <col min="6126" max="6144" width="5.7109375" style="2"/>
    <col min="6145" max="6145" width="9" style="2" customWidth="1"/>
    <col min="6146" max="6146" width="38.28515625" style="2" customWidth="1"/>
    <col min="6147" max="6147" width="43.7109375" style="2" customWidth="1"/>
    <col min="6148" max="6148" width="11.140625" style="2" customWidth="1"/>
    <col min="6149" max="6153" width="14" style="2" customWidth="1"/>
    <col min="6154" max="6381" width="5.7109375" style="2" customWidth="1"/>
    <col min="6382" max="6400" width="5.7109375" style="2"/>
    <col min="6401" max="6401" width="9" style="2" customWidth="1"/>
    <col min="6402" max="6402" width="38.28515625" style="2" customWidth="1"/>
    <col min="6403" max="6403" width="43.7109375" style="2" customWidth="1"/>
    <col min="6404" max="6404" width="11.140625" style="2" customWidth="1"/>
    <col min="6405" max="6409" width="14" style="2" customWidth="1"/>
    <col min="6410" max="6637" width="5.7109375" style="2" customWidth="1"/>
    <col min="6638" max="6656" width="5.7109375" style="2"/>
    <col min="6657" max="6657" width="9" style="2" customWidth="1"/>
    <col min="6658" max="6658" width="38.28515625" style="2" customWidth="1"/>
    <col min="6659" max="6659" width="43.7109375" style="2" customWidth="1"/>
    <col min="6660" max="6660" width="11.140625" style="2" customWidth="1"/>
    <col min="6661" max="6665" width="14" style="2" customWidth="1"/>
    <col min="6666" max="6893" width="5.7109375" style="2" customWidth="1"/>
    <col min="6894" max="6912" width="5.7109375" style="2"/>
    <col min="6913" max="6913" width="9" style="2" customWidth="1"/>
    <col min="6914" max="6914" width="38.28515625" style="2" customWidth="1"/>
    <col min="6915" max="6915" width="43.7109375" style="2" customWidth="1"/>
    <col min="6916" max="6916" width="11.140625" style="2" customWidth="1"/>
    <col min="6917" max="6921" width="14" style="2" customWidth="1"/>
    <col min="6922" max="7149" width="5.7109375" style="2" customWidth="1"/>
    <col min="7150" max="7168" width="5.7109375" style="2"/>
    <col min="7169" max="7169" width="9" style="2" customWidth="1"/>
    <col min="7170" max="7170" width="38.28515625" style="2" customWidth="1"/>
    <col min="7171" max="7171" width="43.7109375" style="2" customWidth="1"/>
    <col min="7172" max="7172" width="11.140625" style="2" customWidth="1"/>
    <col min="7173" max="7177" width="14" style="2" customWidth="1"/>
    <col min="7178" max="7405" width="5.7109375" style="2" customWidth="1"/>
    <col min="7406" max="7424" width="5.7109375" style="2"/>
    <col min="7425" max="7425" width="9" style="2" customWidth="1"/>
    <col min="7426" max="7426" width="38.28515625" style="2" customWidth="1"/>
    <col min="7427" max="7427" width="43.7109375" style="2" customWidth="1"/>
    <col min="7428" max="7428" width="11.140625" style="2" customWidth="1"/>
    <col min="7429" max="7433" width="14" style="2" customWidth="1"/>
    <col min="7434" max="7661" width="5.7109375" style="2" customWidth="1"/>
    <col min="7662" max="7680" width="5.7109375" style="2"/>
    <col min="7681" max="7681" width="9" style="2" customWidth="1"/>
    <col min="7682" max="7682" width="38.28515625" style="2" customWidth="1"/>
    <col min="7683" max="7683" width="43.7109375" style="2" customWidth="1"/>
    <col min="7684" max="7684" width="11.140625" style="2" customWidth="1"/>
    <col min="7685" max="7689" width="14" style="2" customWidth="1"/>
    <col min="7690" max="7917" width="5.7109375" style="2" customWidth="1"/>
    <col min="7918" max="7936" width="5.7109375" style="2"/>
    <col min="7937" max="7937" width="9" style="2" customWidth="1"/>
    <col min="7938" max="7938" width="38.28515625" style="2" customWidth="1"/>
    <col min="7939" max="7939" width="43.7109375" style="2" customWidth="1"/>
    <col min="7940" max="7940" width="11.140625" style="2" customWidth="1"/>
    <col min="7941" max="7945" width="14" style="2" customWidth="1"/>
    <col min="7946" max="8173" width="5.7109375" style="2" customWidth="1"/>
    <col min="8174" max="8192" width="5.7109375" style="2"/>
    <col min="8193" max="8193" width="9" style="2" customWidth="1"/>
    <col min="8194" max="8194" width="38.28515625" style="2" customWidth="1"/>
    <col min="8195" max="8195" width="43.7109375" style="2" customWidth="1"/>
    <col min="8196" max="8196" width="11.140625" style="2" customWidth="1"/>
    <col min="8197" max="8201" width="14" style="2" customWidth="1"/>
    <col min="8202" max="8429" width="5.7109375" style="2" customWidth="1"/>
    <col min="8430" max="8448" width="5.7109375" style="2"/>
    <col min="8449" max="8449" width="9" style="2" customWidth="1"/>
    <col min="8450" max="8450" width="38.28515625" style="2" customWidth="1"/>
    <col min="8451" max="8451" width="43.7109375" style="2" customWidth="1"/>
    <col min="8452" max="8452" width="11.140625" style="2" customWidth="1"/>
    <col min="8453" max="8457" width="14" style="2" customWidth="1"/>
    <col min="8458" max="8685" width="5.7109375" style="2" customWidth="1"/>
    <col min="8686" max="8704" width="5.7109375" style="2"/>
    <col min="8705" max="8705" width="9" style="2" customWidth="1"/>
    <col min="8706" max="8706" width="38.28515625" style="2" customWidth="1"/>
    <col min="8707" max="8707" width="43.7109375" style="2" customWidth="1"/>
    <col min="8708" max="8708" width="11.140625" style="2" customWidth="1"/>
    <col min="8709" max="8713" width="14" style="2" customWidth="1"/>
    <col min="8714" max="8941" width="5.7109375" style="2" customWidth="1"/>
    <col min="8942" max="8960" width="5.7109375" style="2"/>
    <col min="8961" max="8961" width="9" style="2" customWidth="1"/>
    <col min="8962" max="8962" width="38.28515625" style="2" customWidth="1"/>
    <col min="8963" max="8963" width="43.7109375" style="2" customWidth="1"/>
    <col min="8964" max="8964" width="11.140625" style="2" customWidth="1"/>
    <col min="8965" max="8969" width="14" style="2" customWidth="1"/>
    <col min="8970" max="9197" width="5.7109375" style="2" customWidth="1"/>
    <col min="9198" max="9216" width="5.7109375" style="2"/>
    <col min="9217" max="9217" width="9" style="2" customWidth="1"/>
    <col min="9218" max="9218" width="38.28515625" style="2" customWidth="1"/>
    <col min="9219" max="9219" width="43.7109375" style="2" customWidth="1"/>
    <col min="9220" max="9220" width="11.140625" style="2" customWidth="1"/>
    <col min="9221" max="9225" width="14" style="2" customWidth="1"/>
    <col min="9226" max="9453" width="5.7109375" style="2" customWidth="1"/>
    <col min="9454" max="9472" width="5.7109375" style="2"/>
    <col min="9473" max="9473" width="9" style="2" customWidth="1"/>
    <col min="9474" max="9474" width="38.28515625" style="2" customWidth="1"/>
    <col min="9475" max="9475" width="43.7109375" style="2" customWidth="1"/>
    <col min="9476" max="9476" width="11.140625" style="2" customWidth="1"/>
    <col min="9477" max="9481" width="14" style="2" customWidth="1"/>
    <col min="9482" max="9709" width="5.7109375" style="2" customWidth="1"/>
    <col min="9710" max="9728" width="5.7109375" style="2"/>
    <col min="9729" max="9729" width="9" style="2" customWidth="1"/>
    <col min="9730" max="9730" width="38.28515625" style="2" customWidth="1"/>
    <col min="9731" max="9731" width="43.7109375" style="2" customWidth="1"/>
    <col min="9732" max="9732" width="11.140625" style="2" customWidth="1"/>
    <col min="9733" max="9737" width="14" style="2" customWidth="1"/>
    <col min="9738" max="9965" width="5.7109375" style="2" customWidth="1"/>
    <col min="9966" max="9984" width="5.7109375" style="2"/>
    <col min="9985" max="9985" width="9" style="2" customWidth="1"/>
    <col min="9986" max="9986" width="38.28515625" style="2" customWidth="1"/>
    <col min="9987" max="9987" width="43.7109375" style="2" customWidth="1"/>
    <col min="9988" max="9988" width="11.140625" style="2" customWidth="1"/>
    <col min="9989" max="9993" width="14" style="2" customWidth="1"/>
    <col min="9994" max="10221" width="5.7109375" style="2" customWidth="1"/>
    <col min="10222" max="10240" width="5.7109375" style="2"/>
    <col min="10241" max="10241" width="9" style="2" customWidth="1"/>
    <col min="10242" max="10242" width="38.28515625" style="2" customWidth="1"/>
    <col min="10243" max="10243" width="43.7109375" style="2" customWidth="1"/>
    <col min="10244" max="10244" width="11.140625" style="2" customWidth="1"/>
    <col min="10245" max="10249" width="14" style="2" customWidth="1"/>
    <col min="10250" max="10477" width="5.7109375" style="2" customWidth="1"/>
    <col min="10478" max="10496" width="5.7109375" style="2"/>
    <col min="10497" max="10497" width="9" style="2" customWidth="1"/>
    <col min="10498" max="10498" width="38.28515625" style="2" customWidth="1"/>
    <col min="10499" max="10499" width="43.7109375" style="2" customWidth="1"/>
    <col min="10500" max="10500" width="11.140625" style="2" customWidth="1"/>
    <col min="10501" max="10505" width="14" style="2" customWidth="1"/>
    <col min="10506" max="10733" width="5.7109375" style="2" customWidth="1"/>
    <col min="10734" max="10752" width="5.7109375" style="2"/>
    <col min="10753" max="10753" width="9" style="2" customWidth="1"/>
    <col min="10754" max="10754" width="38.28515625" style="2" customWidth="1"/>
    <col min="10755" max="10755" width="43.7109375" style="2" customWidth="1"/>
    <col min="10756" max="10756" width="11.140625" style="2" customWidth="1"/>
    <col min="10757" max="10761" width="14" style="2" customWidth="1"/>
    <col min="10762" max="10989" width="5.7109375" style="2" customWidth="1"/>
    <col min="10990" max="11008" width="5.7109375" style="2"/>
    <col min="11009" max="11009" width="9" style="2" customWidth="1"/>
    <col min="11010" max="11010" width="38.28515625" style="2" customWidth="1"/>
    <col min="11011" max="11011" width="43.7109375" style="2" customWidth="1"/>
    <col min="11012" max="11012" width="11.140625" style="2" customWidth="1"/>
    <col min="11013" max="11017" width="14" style="2" customWidth="1"/>
    <col min="11018" max="11245" width="5.7109375" style="2" customWidth="1"/>
    <col min="11246" max="11264" width="5.7109375" style="2"/>
    <col min="11265" max="11265" width="9" style="2" customWidth="1"/>
    <col min="11266" max="11266" width="38.28515625" style="2" customWidth="1"/>
    <col min="11267" max="11267" width="43.7109375" style="2" customWidth="1"/>
    <col min="11268" max="11268" width="11.140625" style="2" customWidth="1"/>
    <col min="11269" max="11273" width="14" style="2" customWidth="1"/>
    <col min="11274" max="11501" width="5.7109375" style="2" customWidth="1"/>
    <col min="11502" max="11520" width="5.7109375" style="2"/>
    <col min="11521" max="11521" width="9" style="2" customWidth="1"/>
    <col min="11522" max="11522" width="38.28515625" style="2" customWidth="1"/>
    <col min="11523" max="11523" width="43.7109375" style="2" customWidth="1"/>
    <col min="11524" max="11524" width="11.140625" style="2" customWidth="1"/>
    <col min="11525" max="11529" width="14" style="2" customWidth="1"/>
    <col min="11530" max="11757" width="5.7109375" style="2" customWidth="1"/>
    <col min="11758" max="11776" width="5.7109375" style="2"/>
    <col min="11777" max="11777" width="9" style="2" customWidth="1"/>
    <col min="11778" max="11778" width="38.28515625" style="2" customWidth="1"/>
    <col min="11779" max="11779" width="43.7109375" style="2" customWidth="1"/>
    <col min="11780" max="11780" width="11.140625" style="2" customWidth="1"/>
    <col min="11781" max="11785" width="14" style="2" customWidth="1"/>
    <col min="11786" max="12013" width="5.7109375" style="2" customWidth="1"/>
    <col min="12014" max="12032" width="5.7109375" style="2"/>
    <col min="12033" max="12033" width="9" style="2" customWidth="1"/>
    <col min="12034" max="12034" width="38.28515625" style="2" customWidth="1"/>
    <col min="12035" max="12035" width="43.7109375" style="2" customWidth="1"/>
    <col min="12036" max="12036" width="11.140625" style="2" customWidth="1"/>
    <col min="12037" max="12041" width="14" style="2" customWidth="1"/>
    <col min="12042" max="12269" width="5.7109375" style="2" customWidth="1"/>
    <col min="12270" max="12288" width="5.7109375" style="2"/>
    <col min="12289" max="12289" width="9" style="2" customWidth="1"/>
    <col min="12290" max="12290" width="38.28515625" style="2" customWidth="1"/>
    <col min="12291" max="12291" width="43.7109375" style="2" customWidth="1"/>
    <col min="12292" max="12292" width="11.140625" style="2" customWidth="1"/>
    <col min="12293" max="12297" width="14" style="2" customWidth="1"/>
    <col min="12298" max="12525" width="5.7109375" style="2" customWidth="1"/>
    <col min="12526" max="12544" width="5.7109375" style="2"/>
    <col min="12545" max="12545" width="9" style="2" customWidth="1"/>
    <col min="12546" max="12546" width="38.28515625" style="2" customWidth="1"/>
    <col min="12547" max="12547" width="43.7109375" style="2" customWidth="1"/>
    <col min="12548" max="12548" width="11.140625" style="2" customWidth="1"/>
    <col min="12549" max="12553" width="14" style="2" customWidth="1"/>
    <col min="12554" max="12781" width="5.7109375" style="2" customWidth="1"/>
    <col min="12782" max="12800" width="5.7109375" style="2"/>
    <col min="12801" max="12801" width="9" style="2" customWidth="1"/>
    <col min="12802" max="12802" width="38.28515625" style="2" customWidth="1"/>
    <col min="12803" max="12803" width="43.7109375" style="2" customWidth="1"/>
    <col min="12804" max="12804" width="11.140625" style="2" customWidth="1"/>
    <col min="12805" max="12809" width="14" style="2" customWidth="1"/>
    <col min="12810" max="13037" width="5.7109375" style="2" customWidth="1"/>
    <col min="13038" max="13056" width="5.7109375" style="2"/>
    <col min="13057" max="13057" width="9" style="2" customWidth="1"/>
    <col min="13058" max="13058" width="38.28515625" style="2" customWidth="1"/>
    <col min="13059" max="13059" width="43.7109375" style="2" customWidth="1"/>
    <col min="13060" max="13060" width="11.140625" style="2" customWidth="1"/>
    <col min="13061" max="13065" width="14" style="2" customWidth="1"/>
    <col min="13066" max="13293" width="5.7109375" style="2" customWidth="1"/>
    <col min="13294" max="13312" width="5.7109375" style="2"/>
    <col min="13313" max="13313" width="9" style="2" customWidth="1"/>
    <col min="13314" max="13314" width="38.28515625" style="2" customWidth="1"/>
    <col min="13315" max="13315" width="43.7109375" style="2" customWidth="1"/>
    <col min="13316" max="13316" width="11.140625" style="2" customWidth="1"/>
    <col min="13317" max="13321" width="14" style="2" customWidth="1"/>
    <col min="13322" max="13549" width="5.7109375" style="2" customWidth="1"/>
    <col min="13550" max="13568" width="5.7109375" style="2"/>
    <col min="13569" max="13569" width="9" style="2" customWidth="1"/>
    <col min="13570" max="13570" width="38.28515625" style="2" customWidth="1"/>
    <col min="13571" max="13571" width="43.7109375" style="2" customWidth="1"/>
    <col min="13572" max="13572" width="11.140625" style="2" customWidth="1"/>
    <col min="13573" max="13577" width="14" style="2" customWidth="1"/>
    <col min="13578" max="13805" width="5.7109375" style="2" customWidth="1"/>
    <col min="13806" max="13824" width="5.7109375" style="2"/>
    <col min="13825" max="13825" width="9" style="2" customWidth="1"/>
    <col min="13826" max="13826" width="38.28515625" style="2" customWidth="1"/>
    <col min="13827" max="13827" width="43.7109375" style="2" customWidth="1"/>
    <col min="13828" max="13828" width="11.140625" style="2" customWidth="1"/>
    <col min="13829" max="13833" width="14" style="2" customWidth="1"/>
    <col min="13834" max="14061" width="5.7109375" style="2" customWidth="1"/>
    <col min="14062" max="14080" width="5.7109375" style="2"/>
    <col min="14081" max="14081" width="9" style="2" customWidth="1"/>
    <col min="14082" max="14082" width="38.28515625" style="2" customWidth="1"/>
    <col min="14083" max="14083" width="43.7109375" style="2" customWidth="1"/>
    <col min="14084" max="14084" width="11.140625" style="2" customWidth="1"/>
    <col min="14085" max="14089" width="14" style="2" customWidth="1"/>
    <col min="14090" max="14317" width="5.7109375" style="2" customWidth="1"/>
    <col min="14318" max="14336" width="5.7109375" style="2"/>
    <col min="14337" max="14337" width="9" style="2" customWidth="1"/>
    <col min="14338" max="14338" width="38.28515625" style="2" customWidth="1"/>
    <col min="14339" max="14339" width="43.7109375" style="2" customWidth="1"/>
    <col min="14340" max="14340" width="11.140625" style="2" customWidth="1"/>
    <col min="14341" max="14345" width="14" style="2" customWidth="1"/>
    <col min="14346" max="14573" width="5.7109375" style="2" customWidth="1"/>
    <col min="14574" max="14592" width="5.7109375" style="2"/>
    <col min="14593" max="14593" width="9" style="2" customWidth="1"/>
    <col min="14594" max="14594" width="38.28515625" style="2" customWidth="1"/>
    <col min="14595" max="14595" width="43.7109375" style="2" customWidth="1"/>
    <col min="14596" max="14596" width="11.140625" style="2" customWidth="1"/>
    <col min="14597" max="14601" width="14" style="2" customWidth="1"/>
    <col min="14602" max="14829" width="5.7109375" style="2" customWidth="1"/>
    <col min="14830" max="14848" width="5.7109375" style="2"/>
    <col min="14849" max="14849" width="9" style="2" customWidth="1"/>
    <col min="14850" max="14850" width="38.28515625" style="2" customWidth="1"/>
    <col min="14851" max="14851" width="43.7109375" style="2" customWidth="1"/>
    <col min="14852" max="14852" width="11.140625" style="2" customWidth="1"/>
    <col min="14853" max="14857" width="14" style="2" customWidth="1"/>
    <col min="14858" max="15085" width="5.7109375" style="2" customWidth="1"/>
    <col min="15086" max="15104" width="5.7109375" style="2"/>
    <col min="15105" max="15105" width="9" style="2" customWidth="1"/>
    <col min="15106" max="15106" width="38.28515625" style="2" customWidth="1"/>
    <col min="15107" max="15107" width="43.7109375" style="2" customWidth="1"/>
    <col min="15108" max="15108" width="11.140625" style="2" customWidth="1"/>
    <col min="15109" max="15113" width="14" style="2" customWidth="1"/>
    <col min="15114" max="15341" width="5.7109375" style="2" customWidth="1"/>
    <col min="15342" max="15360" width="5.7109375" style="2"/>
    <col min="15361" max="15361" width="9" style="2" customWidth="1"/>
    <col min="15362" max="15362" width="38.28515625" style="2" customWidth="1"/>
    <col min="15363" max="15363" width="43.7109375" style="2" customWidth="1"/>
    <col min="15364" max="15364" width="11.140625" style="2" customWidth="1"/>
    <col min="15365" max="15369" width="14" style="2" customWidth="1"/>
    <col min="15370" max="15597" width="5.7109375" style="2" customWidth="1"/>
    <col min="15598" max="15616" width="5.7109375" style="2"/>
    <col min="15617" max="15617" width="9" style="2" customWidth="1"/>
    <col min="15618" max="15618" width="38.28515625" style="2" customWidth="1"/>
    <col min="15619" max="15619" width="43.7109375" style="2" customWidth="1"/>
    <col min="15620" max="15620" width="11.140625" style="2" customWidth="1"/>
    <col min="15621" max="15625" width="14" style="2" customWidth="1"/>
    <col min="15626" max="15853" width="5.7109375" style="2" customWidth="1"/>
    <col min="15854" max="15872" width="5.7109375" style="2"/>
    <col min="15873" max="15873" width="9" style="2" customWidth="1"/>
    <col min="15874" max="15874" width="38.28515625" style="2" customWidth="1"/>
    <col min="15875" max="15875" width="43.7109375" style="2" customWidth="1"/>
    <col min="15876" max="15876" width="11.140625" style="2" customWidth="1"/>
    <col min="15877" max="15881" width="14" style="2" customWidth="1"/>
    <col min="15882" max="16109" width="5.7109375" style="2" customWidth="1"/>
    <col min="16110" max="16128" width="5.7109375" style="2"/>
    <col min="16129" max="16129" width="9" style="2" customWidth="1"/>
    <col min="16130" max="16130" width="38.28515625" style="2" customWidth="1"/>
    <col min="16131" max="16131" width="43.7109375" style="2" customWidth="1"/>
    <col min="16132" max="16132" width="11.140625" style="2" customWidth="1"/>
    <col min="16133" max="16137" width="14" style="2" customWidth="1"/>
    <col min="16138" max="16365" width="5.7109375" style="2" customWidth="1"/>
    <col min="16366" max="16384" width="5.7109375" style="2"/>
  </cols>
  <sheetData>
    <row r="1" spans="1:237" ht="20.100000000000001" customHeight="1" thickBot="1">
      <c r="A1" s="11" t="s">
        <v>12</v>
      </c>
      <c r="B1" s="12"/>
      <c r="C1" s="13"/>
      <c r="D1" s="13"/>
      <c r="E1" s="13"/>
      <c r="F1" s="13"/>
      <c r="G1" s="14"/>
      <c r="H1" s="15" t="s">
        <v>0</v>
      </c>
      <c r="I1" s="16" t="s">
        <v>9</v>
      </c>
      <c r="IB1" s="2"/>
      <c r="IC1" s="2"/>
    </row>
    <row r="2" spans="1:237" ht="20.100000000000001" customHeight="1" thickBot="1">
      <c r="A2" s="17"/>
      <c r="B2" s="18"/>
      <c r="C2" s="18"/>
      <c r="D2" s="18"/>
      <c r="E2" s="18"/>
      <c r="F2" s="18"/>
      <c r="G2" s="19"/>
      <c r="H2" s="378" t="s">
        <v>398</v>
      </c>
      <c r="I2" s="379">
        <v>2012</v>
      </c>
      <c r="IB2" s="2"/>
      <c r="IC2" s="2"/>
    </row>
    <row r="3" spans="1:237" ht="25.15" customHeight="1">
      <c r="A3" s="864" t="s">
        <v>1</v>
      </c>
      <c r="B3" s="866" t="s">
        <v>13</v>
      </c>
      <c r="C3" s="868" t="s">
        <v>14</v>
      </c>
      <c r="D3" s="858" t="s">
        <v>15</v>
      </c>
      <c r="E3" s="859"/>
      <c r="F3" s="859"/>
      <c r="G3" s="859"/>
      <c r="H3" s="859"/>
      <c r="I3" s="860"/>
      <c r="HX3" s="2"/>
      <c r="HY3" s="2"/>
      <c r="HZ3" s="2"/>
      <c r="IA3" s="2"/>
      <c r="IB3" s="2"/>
      <c r="IC3" s="2"/>
    </row>
    <row r="4" spans="1:237" ht="40.15" customHeight="1" thickBot="1">
      <c r="A4" s="865"/>
      <c r="B4" s="867"/>
      <c r="C4" s="869"/>
      <c r="D4" s="380" t="s">
        <v>16</v>
      </c>
      <c r="E4" s="380" t="s">
        <v>17</v>
      </c>
      <c r="F4" s="380" t="s">
        <v>18</v>
      </c>
      <c r="G4" s="380" t="s">
        <v>19</v>
      </c>
      <c r="H4" s="380" t="s">
        <v>20</v>
      </c>
      <c r="I4" s="381" t="s">
        <v>21</v>
      </c>
      <c r="HX4" s="2"/>
      <c r="HY4" s="2"/>
      <c r="HZ4" s="2"/>
      <c r="IA4" s="2"/>
      <c r="IB4" s="2"/>
      <c r="IC4" s="2"/>
    </row>
    <row r="5" spans="1:237" ht="19.899999999999999" customHeight="1">
      <c r="A5" s="382" t="s">
        <v>424</v>
      </c>
      <c r="B5" s="383" t="s">
        <v>22</v>
      </c>
      <c r="C5" s="384" t="s">
        <v>23</v>
      </c>
      <c r="D5" s="385" t="s">
        <v>93</v>
      </c>
      <c r="E5" s="385" t="s">
        <v>93</v>
      </c>
      <c r="F5" s="385" t="s">
        <v>93</v>
      </c>
      <c r="G5" s="385" t="s">
        <v>93</v>
      </c>
      <c r="H5" s="386"/>
      <c r="I5" s="387"/>
      <c r="HX5" s="2"/>
      <c r="HY5" s="2"/>
      <c r="HZ5" s="2"/>
      <c r="IA5" s="2"/>
      <c r="IB5" s="2"/>
      <c r="IC5" s="2"/>
    </row>
    <row r="6" spans="1:237" s="22" customFormat="1" ht="19.899999999999999" customHeight="1">
      <c r="A6" s="388" t="s">
        <v>424</v>
      </c>
      <c r="B6" s="138" t="s">
        <v>24</v>
      </c>
      <c r="C6" s="389" t="s">
        <v>25</v>
      </c>
      <c r="D6" s="390" t="s">
        <v>93</v>
      </c>
      <c r="E6" s="390" t="s">
        <v>93</v>
      </c>
      <c r="F6" s="390" t="s">
        <v>93</v>
      </c>
      <c r="G6" s="390" t="s">
        <v>93</v>
      </c>
      <c r="H6" s="391"/>
      <c r="I6" s="392"/>
    </row>
    <row r="7" spans="1:237" s="22" customFormat="1" ht="19.899999999999999" customHeight="1">
      <c r="A7" s="388" t="s">
        <v>424</v>
      </c>
      <c r="B7" s="138" t="s">
        <v>26</v>
      </c>
      <c r="C7" s="389" t="s">
        <v>27</v>
      </c>
      <c r="D7" s="390" t="s">
        <v>137</v>
      </c>
      <c r="E7" s="390" t="s">
        <v>93</v>
      </c>
      <c r="F7" s="390" t="s">
        <v>93</v>
      </c>
      <c r="G7" s="390" t="s">
        <v>137</v>
      </c>
      <c r="H7" s="391"/>
      <c r="I7" s="392"/>
    </row>
    <row r="8" spans="1:237" ht="19.899999999999999" customHeight="1">
      <c r="A8" s="388" t="s">
        <v>424</v>
      </c>
      <c r="B8" s="138" t="s">
        <v>28</v>
      </c>
      <c r="C8" s="389" t="s">
        <v>29</v>
      </c>
      <c r="D8" s="389" t="s">
        <v>137</v>
      </c>
      <c r="E8" s="389" t="s">
        <v>137</v>
      </c>
      <c r="F8" s="389" t="s">
        <v>137</v>
      </c>
      <c r="G8" s="389" t="s">
        <v>137</v>
      </c>
      <c r="H8" s="389" t="s">
        <v>137</v>
      </c>
      <c r="I8" s="393" t="s">
        <v>137</v>
      </c>
      <c r="HX8" s="2"/>
      <c r="HY8" s="2"/>
      <c r="HZ8" s="2"/>
      <c r="IA8" s="2"/>
      <c r="IB8" s="2"/>
      <c r="IC8" s="2"/>
    </row>
    <row r="9" spans="1:237" ht="19.899999999999999" customHeight="1">
      <c r="A9" s="388" t="s">
        <v>424</v>
      </c>
      <c r="B9" s="861" t="s">
        <v>30</v>
      </c>
      <c r="C9" s="389" t="s">
        <v>31</v>
      </c>
      <c r="D9" s="389" t="s">
        <v>137</v>
      </c>
      <c r="E9" s="389" t="s">
        <v>137</v>
      </c>
      <c r="F9" s="389" t="s">
        <v>137</v>
      </c>
      <c r="G9" s="389" t="s">
        <v>137</v>
      </c>
      <c r="H9" s="391"/>
      <c r="I9" s="392"/>
      <c r="HX9" s="2"/>
      <c r="HY9" s="2"/>
      <c r="HZ9" s="2"/>
      <c r="IA9" s="2"/>
      <c r="IB9" s="2"/>
      <c r="IC9" s="2"/>
    </row>
    <row r="10" spans="1:237" ht="19.899999999999999" customHeight="1">
      <c r="A10" s="388" t="s">
        <v>424</v>
      </c>
      <c r="B10" s="862"/>
      <c r="C10" s="389" t="s">
        <v>32</v>
      </c>
      <c r="D10" s="389" t="s">
        <v>137</v>
      </c>
      <c r="E10" s="389" t="s">
        <v>137</v>
      </c>
      <c r="F10" s="389" t="s">
        <v>137</v>
      </c>
      <c r="G10" s="389" t="s">
        <v>137</v>
      </c>
      <c r="H10" s="391"/>
      <c r="I10" s="392"/>
      <c r="HX10" s="2"/>
      <c r="HY10" s="2"/>
      <c r="HZ10" s="2"/>
      <c r="IA10" s="2"/>
      <c r="IB10" s="2"/>
      <c r="IC10" s="2"/>
    </row>
    <row r="11" spans="1:237" ht="19.899999999999999" customHeight="1">
      <c r="A11" s="388" t="s">
        <v>424</v>
      </c>
      <c r="B11" s="862"/>
      <c r="C11" s="389" t="s">
        <v>33</v>
      </c>
      <c r="D11" s="389" t="s">
        <v>137</v>
      </c>
      <c r="E11" s="389" t="s">
        <v>137</v>
      </c>
      <c r="F11" s="389" t="s">
        <v>137</v>
      </c>
      <c r="G11" s="389" t="s">
        <v>137</v>
      </c>
      <c r="H11" s="391"/>
      <c r="I11" s="392"/>
      <c r="HX11" s="2"/>
      <c r="HY11" s="2"/>
      <c r="HZ11" s="2"/>
      <c r="IA11" s="2"/>
      <c r="IB11" s="2"/>
      <c r="IC11" s="2"/>
    </row>
    <row r="12" spans="1:237" ht="19.899999999999999" customHeight="1">
      <c r="A12" s="388" t="s">
        <v>424</v>
      </c>
      <c r="B12" s="862"/>
      <c r="C12" s="389" t="s">
        <v>34</v>
      </c>
      <c r="D12" s="389" t="s">
        <v>137</v>
      </c>
      <c r="E12" s="389" t="s">
        <v>137</v>
      </c>
      <c r="F12" s="389" t="s">
        <v>137</v>
      </c>
      <c r="G12" s="389" t="s">
        <v>137</v>
      </c>
      <c r="H12" s="389" t="s">
        <v>137</v>
      </c>
      <c r="I12" s="393" t="s">
        <v>137</v>
      </c>
      <c r="HX12" s="2"/>
      <c r="HY12" s="2"/>
      <c r="HZ12" s="2"/>
      <c r="IA12" s="2"/>
      <c r="IB12" s="2"/>
      <c r="IC12" s="2"/>
    </row>
    <row r="13" spans="1:237" ht="19.899999999999999" customHeight="1" thickBot="1">
      <c r="A13" s="394" t="s">
        <v>424</v>
      </c>
      <c r="B13" s="863"/>
      <c r="C13" s="395" t="s">
        <v>35</v>
      </c>
      <c r="D13" s="395" t="s">
        <v>137</v>
      </c>
      <c r="E13" s="395" t="s">
        <v>137</v>
      </c>
      <c r="F13" s="395" t="s">
        <v>137</v>
      </c>
      <c r="G13" s="395" t="s">
        <v>137</v>
      </c>
      <c r="H13" s="395" t="s">
        <v>137</v>
      </c>
      <c r="I13" s="396" t="s">
        <v>137</v>
      </c>
      <c r="HX13" s="2"/>
      <c r="HY13" s="2"/>
      <c r="HZ13" s="2"/>
      <c r="IA13" s="2"/>
      <c r="IB13" s="2"/>
      <c r="IC13" s="2"/>
    </row>
    <row r="14" spans="1:237" ht="19.899999999999999" customHeight="1">
      <c r="A14" s="23" t="s">
        <v>36</v>
      </c>
      <c r="B14"/>
      <c r="C14"/>
      <c r="D14"/>
      <c r="E14"/>
      <c r="F14"/>
      <c r="G14"/>
      <c r="H14"/>
      <c r="I14"/>
      <c r="HX14" s="2"/>
      <c r="HY14" s="2"/>
      <c r="HZ14" s="2"/>
      <c r="IA14" s="2"/>
      <c r="IB14" s="2"/>
      <c r="IC14" s="2"/>
    </row>
    <row r="15" spans="1:237" ht="19.899999999999999" customHeight="1">
      <c r="A15" s="23" t="s">
        <v>37</v>
      </c>
      <c r="B15"/>
      <c r="C15" s="23"/>
      <c r="D15" s="23"/>
      <c r="E15" s="23"/>
      <c r="F15" s="23"/>
      <c r="G15" s="23"/>
      <c r="H15" s="23"/>
      <c r="I15" s="23"/>
      <c r="HX15" s="2"/>
      <c r="HY15" s="2"/>
      <c r="HZ15" s="2"/>
      <c r="IA15" s="2"/>
      <c r="IB15" s="2"/>
      <c r="IC15" s="2"/>
    </row>
    <row r="16" spans="1:237" ht="19.899999999999999" customHeight="1">
      <c r="B16"/>
      <c r="C16" s="23"/>
      <c r="D16" s="23"/>
      <c r="E16" s="23"/>
      <c r="F16" s="23"/>
      <c r="G16" s="23"/>
      <c r="H16" s="23"/>
      <c r="I16" s="23"/>
    </row>
  </sheetData>
  <mergeCells count="5">
    <mergeCell ref="D3:I3"/>
    <mergeCell ref="B9:B13"/>
    <mergeCell ref="A3:A4"/>
    <mergeCell ref="B3:B4"/>
    <mergeCell ref="C3:C4"/>
  </mergeCells>
  <phoneticPr fontId="32" type="noConversion"/>
  <pageMargins left="0.78749999999999998" right="0.78749999999999998" top="1.0631944444444446" bottom="1.0631944444444446" header="0.51180555555555551" footer="0.51180555555555551"/>
  <pageSetup paperSize="9" scale="49" orientation="portrait" useFirstPageNumber="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94"/>
  <sheetViews>
    <sheetView zoomScaleNormal="100" zoomScaleSheetLayoutView="100" workbookViewId="0">
      <selection sqref="A1:XFD1048576"/>
    </sheetView>
  </sheetViews>
  <sheetFormatPr defaultColWidth="11.5703125" defaultRowHeight="12.75"/>
  <cols>
    <col min="1" max="1" width="7.85546875" style="2" customWidth="1"/>
    <col min="2" max="2" width="19.42578125" style="2" customWidth="1"/>
    <col min="3" max="3" width="12.5703125" style="2" customWidth="1"/>
    <col min="4" max="4" width="17.85546875" style="2" customWidth="1"/>
    <col min="5" max="6" width="19.85546875" style="2" customWidth="1"/>
    <col min="7" max="7" width="17.85546875" style="2" customWidth="1"/>
    <col min="8" max="8" width="10.28515625" style="377" customWidth="1"/>
    <col min="9" max="9" width="16.7109375" style="2" customWidth="1"/>
    <col min="10" max="10" width="44.7109375" style="2" customWidth="1"/>
  </cols>
  <sheetData>
    <row r="1" spans="1:10" ht="18.600000000000001" customHeight="1" thickBot="1">
      <c r="A1" s="38" t="s">
        <v>280</v>
      </c>
      <c r="B1" s="38"/>
      <c r="C1" s="38"/>
      <c r="D1" s="38"/>
      <c r="E1" s="38"/>
      <c r="F1" s="38"/>
      <c r="G1" s="38"/>
      <c r="H1" s="359"/>
      <c r="I1" s="82" t="s">
        <v>59</v>
      </c>
      <c r="J1" s="339" t="s">
        <v>9</v>
      </c>
    </row>
    <row r="2" spans="1:10" ht="19.899999999999999" customHeight="1" thickBot="1">
      <c r="A2" s="39"/>
      <c r="B2" s="39"/>
      <c r="C2" s="39"/>
      <c r="D2" s="39"/>
      <c r="E2" s="39"/>
      <c r="F2" s="39"/>
      <c r="G2" s="39"/>
      <c r="H2" s="360"/>
      <c r="I2" s="82" t="s">
        <v>398</v>
      </c>
      <c r="J2" s="341">
        <v>2012</v>
      </c>
    </row>
    <row r="3" spans="1:10" ht="42.6" customHeight="1" thickBot="1">
      <c r="A3" s="40" t="s">
        <v>1</v>
      </c>
      <c r="B3" s="40" t="s">
        <v>281</v>
      </c>
      <c r="C3" s="40" t="s">
        <v>333</v>
      </c>
      <c r="D3" s="40" t="s">
        <v>62</v>
      </c>
      <c r="E3" s="40" t="s">
        <v>339</v>
      </c>
      <c r="F3" s="361" t="s">
        <v>351</v>
      </c>
      <c r="G3" s="361" t="s">
        <v>340</v>
      </c>
      <c r="H3" s="362" t="s">
        <v>68</v>
      </c>
      <c r="I3" s="361" t="s">
        <v>384</v>
      </c>
      <c r="J3" s="40" t="s">
        <v>381</v>
      </c>
    </row>
    <row r="4" spans="1:10" ht="12.75" customHeight="1">
      <c r="A4" s="363" t="s">
        <v>674</v>
      </c>
      <c r="B4" s="364" t="s">
        <v>282</v>
      </c>
      <c r="C4" s="365">
        <v>2011</v>
      </c>
      <c r="D4" s="365" t="s">
        <v>688</v>
      </c>
      <c r="E4" s="366" t="s">
        <v>46</v>
      </c>
      <c r="F4" s="367">
        <v>1</v>
      </c>
      <c r="G4" s="367">
        <v>1</v>
      </c>
      <c r="H4" s="368"/>
      <c r="I4" s="369"/>
      <c r="J4" s="370" t="s">
        <v>675</v>
      </c>
    </row>
    <row r="5" spans="1:10" ht="12.75" customHeight="1">
      <c r="A5" s="363" t="s">
        <v>674</v>
      </c>
      <c r="B5" s="364" t="s">
        <v>689</v>
      </c>
      <c r="C5" s="365">
        <v>2011</v>
      </c>
      <c r="D5" s="365" t="s">
        <v>283</v>
      </c>
      <c r="E5" s="366" t="s">
        <v>49</v>
      </c>
      <c r="F5" s="367">
        <v>0.37</v>
      </c>
      <c r="G5" s="371">
        <v>1</v>
      </c>
      <c r="H5" s="372" t="s">
        <v>690</v>
      </c>
      <c r="I5" s="369"/>
      <c r="J5" s="370" t="s">
        <v>675</v>
      </c>
    </row>
    <row r="6" spans="1:10" ht="12.75" customHeight="1">
      <c r="A6" s="363" t="s">
        <v>674</v>
      </c>
      <c r="B6" s="364" t="s">
        <v>67</v>
      </c>
      <c r="C6" s="365">
        <v>2011</v>
      </c>
      <c r="D6" s="365" t="s">
        <v>283</v>
      </c>
      <c r="E6" s="366" t="s">
        <v>49</v>
      </c>
      <c r="F6" s="367">
        <v>0.37</v>
      </c>
      <c r="G6" s="371">
        <v>1</v>
      </c>
      <c r="H6" s="372">
        <v>2.9053915576971465</v>
      </c>
      <c r="I6" s="369"/>
      <c r="J6" s="370" t="s">
        <v>675</v>
      </c>
    </row>
    <row r="7" spans="1:10" ht="12.75" customHeight="1">
      <c r="A7" s="363" t="s">
        <v>674</v>
      </c>
      <c r="B7" s="364" t="s">
        <v>606</v>
      </c>
      <c r="C7" s="365">
        <v>2011</v>
      </c>
      <c r="D7" s="365" t="s">
        <v>283</v>
      </c>
      <c r="E7" s="366" t="s">
        <v>49</v>
      </c>
      <c r="F7" s="367">
        <v>0.37</v>
      </c>
      <c r="G7" s="371">
        <v>1</v>
      </c>
      <c r="H7" s="372">
        <v>1.7397819362135147</v>
      </c>
      <c r="I7" s="369"/>
      <c r="J7" s="370" t="s">
        <v>675</v>
      </c>
    </row>
    <row r="8" spans="1:10" ht="12.75" customHeight="1">
      <c r="A8" s="363" t="s">
        <v>674</v>
      </c>
      <c r="B8" s="364" t="s">
        <v>691</v>
      </c>
      <c r="C8" s="365">
        <v>2011</v>
      </c>
      <c r="D8" s="365" t="s">
        <v>692</v>
      </c>
      <c r="E8" s="366" t="s">
        <v>46</v>
      </c>
      <c r="F8" s="367">
        <v>1</v>
      </c>
      <c r="G8" s="371">
        <v>1</v>
      </c>
      <c r="H8" s="372"/>
      <c r="I8" s="369"/>
      <c r="J8" s="370" t="s">
        <v>675</v>
      </c>
    </row>
    <row r="9" spans="1:10" ht="12.75" customHeight="1">
      <c r="A9" s="363" t="s">
        <v>674</v>
      </c>
      <c r="B9" s="364" t="s">
        <v>284</v>
      </c>
      <c r="C9" s="365">
        <v>2011</v>
      </c>
      <c r="D9" s="365" t="s">
        <v>283</v>
      </c>
      <c r="E9" s="366" t="s">
        <v>49</v>
      </c>
      <c r="F9" s="367">
        <v>0.37</v>
      </c>
      <c r="G9" s="371">
        <v>1</v>
      </c>
      <c r="H9" s="372">
        <v>1.6202915263020636</v>
      </c>
      <c r="I9" s="369"/>
      <c r="J9" s="370" t="s">
        <v>675</v>
      </c>
    </row>
    <row r="10" spans="1:10" ht="12.75" customHeight="1">
      <c r="A10" s="363" t="s">
        <v>674</v>
      </c>
      <c r="B10" s="364" t="s">
        <v>693</v>
      </c>
      <c r="C10" s="365">
        <v>2011</v>
      </c>
      <c r="D10" s="365" t="s">
        <v>283</v>
      </c>
      <c r="E10" s="366" t="s">
        <v>49</v>
      </c>
      <c r="F10" s="367">
        <v>0.37</v>
      </c>
      <c r="G10" s="371">
        <v>1</v>
      </c>
      <c r="H10" s="372">
        <v>1.9807194253462723</v>
      </c>
      <c r="I10" s="369"/>
      <c r="J10" s="370" t="s">
        <v>675</v>
      </c>
    </row>
    <row r="11" spans="1:10" ht="12.75" customHeight="1">
      <c r="A11" s="363" t="s">
        <v>674</v>
      </c>
      <c r="B11" s="364" t="s">
        <v>694</v>
      </c>
      <c r="C11" s="365">
        <v>2011</v>
      </c>
      <c r="D11" s="365" t="s">
        <v>283</v>
      </c>
      <c r="E11" s="366" t="s">
        <v>49</v>
      </c>
      <c r="F11" s="367">
        <v>0.37</v>
      </c>
      <c r="G11" s="371">
        <v>1</v>
      </c>
      <c r="H11" s="372">
        <v>1.4650087671793794</v>
      </c>
      <c r="I11" s="369"/>
      <c r="J11" s="370" t="s">
        <v>675</v>
      </c>
    </row>
    <row r="12" spans="1:10" ht="12.75" customHeight="1">
      <c r="A12" s="363" t="s">
        <v>674</v>
      </c>
      <c r="B12" s="364" t="s">
        <v>655</v>
      </c>
      <c r="C12" s="365">
        <v>2011</v>
      </c>
      <c r="D12" s="365" t="s">
        <v>283</v>
      </c>
      <c r="E12" s="366" t="s">
        <v>49</v>
      </c>
      <c r="F12" s="367">
        <v>0.37</v>
      </c>
      <c r="G12" s="371">
        <v>1</v>
      </c>
      <c r="H12" s="372">
        <v>1.3721911666154245</v>
      </c>
      <c r="I12" s="369"/>
      <c r="J12" s="370" t="s">
        <v>675</v>
      </c>
    </row>
    <row r="13" spans="1:10" ht="12.75" customHeight="1">
      <c r="A13" s="363" t="s">
        <v>674</v>
      </c>
      <c r="B13" s="364" t="s">
        <v>295</v>
      </c>
      <c r="C13" s="365">
        <v>2011</v>
      </c>
      <c r="D13" s="365" t="s">
        <v>283</v>
      </c>
      <c r="E13" s="366" t="s">
        <v>49</v>
      </c>
      <c r="F13" s="367">
        <v>0.37</v>
      </c>
      <c r="G13" s="371">
        <v>1</v>
      </c>
      <c r="H13" s="372">
        <v>1.5449885959260139</v>
      </c>
      <c r="I13" s="369"/>
      <c r="J13" s="370" t="s">
        <v>675</v>
      </c>
    </row>
    <row r="14" spans="1:10" ht="12.75" customHeight="1">
      <c r="A14" s="363" t="s">
        <v>674</v>
      </c>
      <c r="B14" s="364" t="s">
        <v>610</v>
      </c>
      <c r="C14" s="365">
        <v>2011</v>
      </c>
      <c r="D14" s="365" t="s">
        <v>283</v>
      </c>
      <c r="E14" s="366" t="s">
        <v>49</v>
      </c>
      <c r="F14" s="367">
        <v>0.37</v>
      </c>
      <c r="G14" s="371">
        <v>1</v>
      </c>
      <c r="H14" s="372">
        <v>1.8674178970698374</v>
      </c>
      <c r="I14" s="369"/>
      <c r="J14" s="370" t="s">
        <v>675</v>
      </c>
    </row>
    <row r="15" spans="1:10" ht="12.75" customHeight="1">
      <c r="A15" s="363" t="s">
        <v>674</v>
      </c>
      <c r="B15" s="364" t="s">
        <v>611</v>
      </c>
      <c r="C15" s="365">
        <v>2011</v>
      </c>
      <c r="D15" s="365" t="s">
        <v>283</v>
      </c>
      <c r="E15" s="366" t="s">
        <v>49</v>
      </c>
      <c r="F15" s="367">
        <v>0.37</v>
      </c>
      <c r="G15" s="371">
        <v>1</v>
      </c>
      <c r="H15" s="372">
        <v>2.0327115118037979</v>
      </c>
      <c r="I15" s="369"/>
      <c r="J15" s="370" t="s">
        <v>675</v>
      </c>
    </row>
    <row r="16" spans="1:10" ht="12.75" customHeight="1">
      <c r="A16" s="363" t="s">
        <v>674</v>
      </c>
      <c r="B16" s="364" t="s">
        <v>695</v>
      </c>
      <c r="C16" s="365">
        <v>2011</v>
      </c>
      <c r="D16" s="365" t="s">
        <v>283</v>
      </c>
      <c r="E16" s="366" t="s">
        <v>49</v>
      </c>
      <c r="F16" s="367">
        <v>0.37</v>
      </c>
      <c r="G16" s="371">
        <v>1</v>
      </c>
      <c r="H16" s="372" t="s">
        <v>690</v>
      </c>
      <c r="I16" s="369"/>
      <c r="J16" s="370" t="s">
        <v>675</v>
      </c>
    </row>
    <row r="17" spans="1:10" ht="12.75" customHeight="1">
      <c r="A17" s="363" t="s">
        <v>674</v>
      </c>
      <c r="B17" s="364" t="s">
        <v>696</v>
      </c>
      <c r="C17" s="365">
        <v>2011</v>
      </c>
      <c r="D17" s="365" t="s">
        <v>283</v>
      </c>
      <c r="E17" s="366" t="s">
        <v>49</v>
      </c>
      <c r="F17" s="367">
        <v>0.37</v>
      </c>
      <c r="G17" s="371">
        <v>1</v>
      </c>
      <c r="H17" s="372">
        <v>1.7119570988622075</v>
      </c>
      <c r="I17" s="369"/>
      <c r="J17" s="370" t="s">
        <v>675</v>
      </c>
    </row>
    <row r="18" spans="1:10" ht="12.75" customHeight="1">
      <c r="A18" s="363" t="s">
        <v>674</v>
      </c>
      <c r="B18" s="364" t="s">
        <v>614</v>
      </c>
      <c r="C18" s="365">
        <v>2011</v>
      </c>
      <c r="D18" s="365" t="s">
        <v>283</v>
      </c>
      <c r="E18" s="366" t="s">
        <v>49</v>
      </c>
      <c r="F18" s="367">
        <v>0.37</v>
      </c>
      <c r="G18" s="371">
        <v>1</v>
      </c>
      <c r="H18" s="372">
        <v>3.2754078310254933</v>
      </c>
      <c r="I18" s="369"/>
      <c r="J18" s="370" t="s">
        <v>675</v>
      </c>
    </row>
    <row r="19" spans="1:10" ht="12.75" customHeight="1">
      <c r="A19" s="363" t="s">
        <v>674</v>
      </c>
      <c r="B19" s="364" t="s">
        <v>615</v>
      </c>
      <c r="C19" s="365">
        <v>2011</v>
      </c>
      <c r="D19" s="365" t="s">
        <v>283</v>
      </c>
      <c r="E19" s="366" t="s">
        <v>49</v>
      </c>
      <c r="F19" s="367">
        <v>0.37</v>
      </c>
      <c r="G19" s="371">
        <v>1</v>
      </c>
      <c r="H19" s="372">
        <v>1.8059729589897024</v>
      </c>
      <c r="I19" s="373"/>
      <c r="J19" s="370" t="s">
        <v>675</v>
      </c>
    </row>
    <row r="20" spans="1:10" ht="12.75" customHeight="1">
      <c r="A20" s="363" t="s">
        <v>674</v>
      </c>
      <c r="B20" s="364" t="s">
        <v>697</v>
      </c>
      <c r="C20" s="365">
        <v>2011</v>
      </c>
      <c r="D20" s="365" t="s">
        <v>283</v>
      </c>
      <c r="E20" s="366" t="s">
        <v>49</v>
      </c>
      <c r="F20" s="367">
        <v>0.37</v>
      </c>
      <c r="G20" s="371">
        <v>1</v>
      </c>
      <c r="H20" s="372">
        <v>2.1440610735280403</v>
      </c>
      <c r="I20" s="373"/>
      <c r="J20" s="370" t="s">
        <v>675</v>
      </c>
    </row>
    <row r="21" spans="1:10" ht="12.75" customHeight="1">
      <c r="A21" s="363" t="s">
        <v>674</v>
      </c>
      <c r="B21" s="364" t="s">
        <v>698</v>
      </c>
      <c r="C21" s="365">
        <v>2011</v>
      </c>
      <c r="D21" s="365" t="s">
        <v>283</v>
      </c>
      <c r="E21" s="366" t="s">
        <v>49</v>
      </c>
      <c r="F21" s="367">
        <v>0.37</v>
      </c>
      <c r="G21" s="371">
        <v>1</v>
      </c>
      <c r="H21" s="372">
        <v>1.521323540324971</v>
      </c>
      <c r="I21" s="373"/>
      <c r="J21" s="370" t="s">
        <v>675</v>
      </c>
    </row>
    <row r="22" spans="1:10" ht="12.75" customHeight="1">
      <c r="A22" s="363" t="s">
        <v>674</v>
      </c>
      <c r="B22" s="364" t="s">
        <v>699</v>
      </c>
      <c r="C22" s="365">
        <v>2011</v>
      </c>
      <c r="D22" s="365" t="s">
        <v>688</v>
      </c>
      <c r="E22" s="366" t="s">
        <v>46</v>
      </c>
      <c r="F22" s="367">
        <v>1</v>
      </c>
      <c r="G22" s="371">
        <v>1</v>
      </c>
      <c r="H22" s="372"/>
      <c r="I22" s="373"/>
      <c r="J22" s="370" t="s">
        <v>675</v>
      </c>
    </row>
    <row r="23" spans="1:10" ht="12.75" customHeight="1">
      <c r="A23" s="363" t="s">
        <v>674</v>
      </c>
      <c r="B23" s="364" t="s">
        <v>616</v>
      </c>
      <c r="C23" s="365">
        <v>2011</v>
      </c>
      <c r="D23" s="365" t="s">
        <v>688</v>
      </c>
      <c r="E23" s="366" t="s">
        <v>46</v>
      </c>
      <c r="F23" s="367">
        <v>1</v>
      </c>
      <c r="G23" s="371">
        <v>1</v>
      </c>
      <c r="H23" s="372"/>
      <c r="I23" s="373"/>
      <c r="J23" s="370" t="s">
        <v>675</v>
      </c>
    </row>
    <row r="24" spans="1:10" ht="12.75" customHeight="1">
      <c r="A24" s="363" t="s">
        <v>674</v>
      </c>
      <c r="B24" s="364" t="s">
        <v>617</v>
      </c>
      <c r="C24" s="365">
        <v>2011</v>
      </c>
      <c r="D24" s="365" t="s">
        <v>688</v>
      </c>
      <c r="E24" s="366" t="s">
        <v>46</v>
      </c>
      <c r="F24" s="367">
        <v>1</v>
      </c>
      <c r="G24" s="371">
        <v>1</v>
      </c>
      <c r="H24" s="372"/>
      <c r="I24" s="373"/>
      <c r="J24" s="370" t="s">
        <v>675</v>
      </c>
    </row>
    <row r="25" spans="1:10" ht="12.75" customHeight="1">
      <c r="A25" s="363" t="s">
        <v>674</v>
      </c>
      <c r="B25" s="364" t="s">
        <v>618</v>
      </c>
      <c r="C25" s="365">
        <v>2011</v>
      </c>
      <c r="D25" s="365" t="s">
        <v>688</v>
      </c>
      <c r="E25" s="366" t="s">
        <v>46</v>
      </c>
      <c r="F25" s="367">
        <v>1</v>
      </c>
      <c r="G25" s="371">
        <v>1</v>
      </c>
      <c r="H25" s="372"/>
      <c r="I25" s="373"/>
      <c r="J25" s="370" t="s">
        <v>675</v>
      </c>
    </row>
    <row r="26" spans="1:10" ht="12.75" customHeight="1">
      <c r="A26" s="363" t="s">
        <v>674</v>
      </c>
      <c r="B26" s="364" t="s">
        <v>282</v>
      </c>
      <c r="C26" s="365">
        <v>2011</v>
      </c>
      <c r="D26" s="365" t="s">
        <v>688</v>
      </c>
      <c r="E26" s="366" t="s">
        <v>46</v>
      </c>
      <c r="F26" s="367">
        <v>1</v>
      </c>
      <c r="G26" s="367">
        <v>1</v>
      </c>
      <c r="H26" s="374"/>
      <c r="I26" s="369"/>
      <c r="J26" s="370" t="s">
        <v>679</v>
      </c>
    </row>
    <row r="27" spans="1:10" ht="12.75" customHeight="1">
      <c r="A27" s="363" t="s">
        <v>674</v>
      </c>
      <c r="B27" s="364" t="s">
        <v>689</v>
      </c>
      <c r="C27" s="365">
        <v>2011</v>
      </c>
      <c r="D27" s="365" t="s">
        <v>283</v>
      </c>
      <c r="E27" s="366" t="s">
        <v>49</v>
      </c>
      <c r="F27" s="367">
        <v>0.5</v>
      </c>
      <c r="G27" s="371">
        <v>1</v>
      </c>
      <c r="H27" s="372" t="s">
        <v>690</v>
      </c>
      <c r="I27" s="369"/>
      <c r="J27" s="370" t="s">
        <v>679</v>
      </c>
    </row>
    <row r="28" spans="1:10" ht="12.75" customHeight="1">
      <c r="A28" s="363" t="s">
        <v>674</v>
      </c>
      <c r="B28" s="364" t="s">
        <v>67</v>
      </c>
      <c r="C28" s="365">
        <v>2011</v>
      </c>
      <c r="D28" s="365" t="s">
        <v>283</v>
      </c>
      <c r="E28" s="366" t="s">
        <v>49</v>
      </c>
      <c r="F28" s="367">
        <v>0.5</v>
      </c>
      <c r="G28" s="371">
        <v>1</v>
      </c>
      <c r="H28" s="372">
        <v>0.98223897753759648</v>
      </c>
      <c r="I28" s="369"/>
      <c r="J28" s="370" t="s">
        <v>679</v>
      </c>
    </row>
    <row r="29" spans="1:10">
      <c r="A29" s="363" t="s">
        <v>674</v>
      </c>
      <c r="B29" s="364" t="s">
        <v>606</v>
      </c>
      <c r="C29" s="365">
        <v>2011</v>
      </c>
      <c r="D29" s="365" t="s">
        <v>283</v>
      </c>
      <c r="E29" s="366" t="s">
        <v>49</v>
      </c>
      <c r="F29" s="367">
        <v>0.5</v>
      </c>
      <c r="G29" s="371">
        <v>1</v>
      </c>
      <c r="H29" s="372">
        <v>0.68125053490795306</v>
      </c>
      <c r="I29" s="369"/>
      <c r="J29" s="370" t="s">
        <v>679</v>
      </c>
    </row>
    <row r="30" spans="1:10">
      <c r="A30" s="363" t="s">
        <v>674</v>
      </c>
      <c r="B30" s="364" t="s">
        <v>691</v>
      </c>
      <c r="C30" s="365">
        <v>2011</v>
      </c>
      <c r="D30" s="365" t="s">
        <v>692</v>
      </c>
      <c r="E30" s="366" t="s">
        <v>46</v>
      </c>
      <c r="F30" s="367">
        <v>1</v>
      </c>
      <c r="G30" s="371">
        <v>1</v>
      </c>
      <c r="H30" s="372"/>
      <c r="I30" s="369"/>
      <c r="J30" s="370" t="s">
        <v>679</v>
      </c>
    </row>
    <row r="31" spans="1:10" ht="12.75" customHeight="1">
      <c r="A31" s="363" t="s">
        <v>674</v>
      </c>
      <c r="B31" s="364" t="s">
        <v>284</v>
      </c>
      <c r="C31" s="365">
        <v>2011</v>
      </c>
      <c r="D31" s="365" t="s">
        <v>283</v>
      </c>
      <c r="E31" s="366" t="s">
        <v>49</v>
      </c>
      <c r="F31" s="367">
        <v>0.5</v>
      </c>
      <c r="G31" s="371">
        <v>1</v>
      </c>
      <c r="H31" s="372">
        <v>0.63532088443647328</v>
      </c>
      <c r="I31" s="369"/>
      <c r="J31" s="370" t="s">
        <v>679</v>
      </c>
    </row>
    <row r="32" spans="1:10">
      <c r="A32" s="363" t="s">
        <v>674</v>
      </c>
      <c r="B32" s="364" t="s">
        <v>693</v>
      </c>
      <c r="C32" s="365">
        <v>2011</v>
      </c>
      <c r="D32" s="365" t="s">
        <v>283</v>
      </c>
      <c r="E32" s="366" t="s">
        <v>49</v>
      </c>
      <c r="F32" s="367">
        <v>0.5</v>
      </c>
      <c r="G32" s="371">
        <v>1</v>
      </c>
      <c r="H32" s="372">
        <v>0.76457935667109</v>
      </c>
      <c r="I32" s="369"/>
      <c r="J32" s="370" t="s">
        <v>679</v>
      </c>
    </row>
    <row r="33" spans="1:10">
      <c r="A33" s="363" t="s">
        <v>674</v>
      </c>
      <c r="B33" s="364" t="s">
        <v>694</v>
      </c>
      <c r="C33" s="365">
        <v>2011</v>
      </c>
      <c r="D33" s="365" t="s">
        <v>283</v>
      </c>
      <c r="E33" s="366" t="s">
        <v>49</v>
      </c>
      <c r="F33" s="367">
        <v>0.5</v>
      </c>
      <c r="G33" s="371">
        <v>1</v>
      </c>
      <c r="H33" s="372">
        <v>0.63698533597199636</v>
      </c>
      <c r="I33" s="369"/>
      <c r="J33" s="370" t="s">
        <v>679</v>
      </c>
    </row>
    <row r="34" spans="1:10">
      <c r="A34" s="363" t="s">
        <v>674</v>
      </c>
      <c r="B34" s="364" t="s">
        <v>655</v>
      </c>
      <c r="C34" s="365">
        <v>2011</v>
      </c>
      <c r="D34" s="365" t="s">
        <v>283</v>
      </c>
      <c r="E34" s="366" t="s">
        <v>49</v>
      </c>
      <c r="F34" s="367">
        <v>0.5</v>
      </c>
      <c r="G34" s="371">
        <v>1</v>
      </c>
      <c r="H34" s="372">
        <v>0.57003197032535446</v>
      </c>
      <c r="I34" s="369"/>
      <c r="J34" s="370" t="s">
        <v>679</v>
      </c>
    </row>
    <row r="35" spans="1:10">
      <c r="A35" s="363" t="s">
        <v>674</v>
      </c>
      <c r="B35" s="364" t="s">
        <v>295</v>
      </c>
      <c r="C35" s="365">
        <v>2011</v>
      </c>
      <c r="D35" s="365" t="s">
        <v>283</v>
      </c>
      <c r="E35" s="366" t="s">
        <v>49</v>
      </c>
      <c r="F35" s="367">
        <v>0.5</v>
      </c>
      <c r="G35" s="371">
        <v>1</v>
      </c>
      <c r="H35" s="372">
        <v>0.75523343858008796</v>
      </c>
      <c r="I35" s="369"/>
      <c r="J35" s="370" t="s">
        <v>679</v>
      </c>
    </row>
    <row r="36" spans="1:10">
      <c r="A36" s="363" t="s">
        <v>674</v>
      </c>
      <c r="B36" s="364" t="s">
        <v>610</v>
      </c>
      <c r="C36" s="365">
        <v>2011</v>
      </c>
      <c r="D36" s="365" t="s">
        <v>283</v>
      </c>
      <c r="E36" s="366" t="s">
        <v>49</v>
      </c>
      <c r="F36" s="367">
        <v>0.5</v>
      </c>
      <c r="G36" s="371">
        <v>1</v>
      </c>
      <c r="H36" s="372">
        <v>0.65602099150244331</v>
      </c>
      <c r="I36" s="369"/>
      <c r="J36" s="370" t="s">
        <v>679</v>
      </c>
    </row>
    <row r="37" spans="1:10">
      <c r="A37" s="363" t="s">
        <v>674</v>
      </c>
      <c r="B37" s="364" t="s">
        <v>611</v>
      </c>
      <c r="C37" s="365">
        <v>2011</v>
      </c>
      <c r="D37" s="365" t="s">
        <v>283</v>
      </c>
      <c r="E37" s="366" t="s">
        <v>49</v>
      </c>
      <c r="F37" s="367">
        <v>0.5</v>
      </c>
      <c r="G37" s="371">
        <v>1</v>
      </c>
      <c r="H37" s="372">
        <v>0.4326453426194527</v>
      </c>
      <c r="I37" s="369"/>
      <c r="J37" s="370" t="s">
        <v>679</v>
      </c>
    </row>
    <row r="38" spans="1:10">
      <c r="A38" s="363" t="s">
        <v>674</v>
      </c>
      <c r="B38" s="364" t="s">
        <v>695</v>
      </c>
      <c r="C38" s="365">
        <v>2011</v>
      </c>
      <c r="D38" s="365" t="s">
        <v>283</v>
      </c>
      <c r="E38" s="366" t="s">
        <v>49</v>
      </c>
      <c r="F38" s="367">
        <v>0.5</v>
      </c>
      <c r="G38" s="371">
        <v>1</v>
      </c>
      <c r="H38" s="372" t="s">
        <v>690</v>
      </c>
      <c r="I38" s="369"/>
      <c r="J38" s="370" t="s">
        <v>679</v>
      </c>
    </row>
    <row r="39" spans="1:10">
      <c r="A39" s="363" t="s">
        <v>674</v>
      </c>
      <c r="B39" s="364" t="s">
        <v>696</v>
      </c>
      <c r="C39" s="365">
        <v>2011</v>
      </c>
      <c r="D39" s="365" t="s">
        <v>283</v>
      </c>
      <c r="E39" s="366" t="s">
        <v>49</v>
      </c>
      <c r="F39" s="367">
        <v>0.5</v>
      </c>
      <c r="G39" s="371">
        <v>1</v>
      </c>
      <c r="H39" s="372">
        <v>0.52898517766661102</v>
      </c>
      <c r="I39" s="369"/>
      <c r="J39" s="370" t="s">
        <v>679</v>
      </c>
    </row>
    <row r="40" spans="1:10">
      <c r="A40" s="363" t="s">
        <v>674</v>
      </c>
      <c r="B40" s="364" t="s">
        <v>614</v>
      </c>
      <c r="C40" s="365">
        <v>2011</v>
      </c>
      <c r="D40" s="365" t="s">
        <v>283</v>
      </c>
      <c r="E40" s="366" t="s">
        <v>49</v>
      </c>
      <c r="F40" s="367">
        <v>0.5</v>
      </c>
      <c r="G40" s="371">
        <v>1</v>
      </c>
      <c r="H40" s="372">
        <v>2.3644928153664559</v>
      </c>
      <c r="I40" s="369"/>
      <c r="J40" s="370" t="s">
        <v>679</v>
      </c>
    </row>
    <row r="41" spans="1:10">
      <c r="A41" s="363" t="s">
        <v>674</v>
      </c>
      <c r="B41" s="364" t="s">
        <v>615</v>
      </c>
      <c r="C41" s="365">
        <v>2011</v>
      </c>
      <c r="D41" s="365" t="s">
        <v>283</v>
      </c>
      <c r="E41" s="366" t="s">
        <v>49</v>
      </c>
      <c r="F41" s="367">
        <v>0.5</v>
      </c>
      <c r="G41" s="371">
        <v>1</v>
      </c>
      <c r="H41" s="372">
        <v>0.74970403988723644</v>
      </c>
      <c r="I41" s="373"/>
      <c r="J41" s="370" t="s">
        <v>679</v>
      </c>
    </row>
    <row r="42" spans="1:10">
      <c r="A42" s="363" t="s">
        <v>674</v>
      </c>
      <c r="B42" s="364" t="s">
        <v>697</v>
      </c>
      <c r="C42" s="365">
        <v>2011</v>
      </c>
      <c r="D42" s="365" t="s">
        <v>283</v>
      </c>
      <c r="E42" s="366" t="s">
        <v>49</v>
      </c>
      <c r="F42" s="367">
        <v>0.5</v>
      </c>
      <c r="G42" s="371">
        <v>1</v>
      </c>
      <c r="H42" s="372">
        <v>1.8743299999763501</v>
      </c>
      <c r="I42" s="373"/>
      <c r="J42" s="370" t="s">
        <v>679</v>
      </c>
    </row>
    <row r="43" spans="1:10">
      <c r="A43" s="363" t="s">
        <v>674</v>
      </c>
      <c r="B43" s="364" t="s">
        <v>698</v>
      </c>
      <c r="C43" s="365">
        <v>2011</v>
      </c>
      <c r="D43" s="365" t="s">
        <v>283</v>
      </c>
      <c r="E43" s="366" t="s">
        <v>49</v>
      </c>
      <c r="F43" s="367">
        <v>0.5</v>
      </c>
      <c r="G43" s="371">
        <v>1</v>
      </c>
      <c r="H43" s="372">
        <v>0.62641229628709805</v>
      </c>
      <c r="I43" s="373"/>
      <c r="J43" s="370" t="s">
        <v>679</v>
      </c>
    </row>
    <row r="44" spans="1:10">
      <c r="A44" s="363" t="s">
        <v>674</v>
      </c>
      <c r="B44" s="364" t="s">
        <v>699</v>
      </c>
      <c r="C44" s="365">
        <v>2011</v>
      </c>
      <c r="D44" s="365" t="s">
        <v>688</v>
      </c>
      <c r="E44" s="366" t="s">
        <v>46</v>
      </c>
      <c r="F44" s="367">
        <v>1</v>
      </c>
      <c r="G44" s="371">
        <v>1</v>
      </c>
      <c r="H44" s="372"/>
      <c r="I44" s="373"/>
      <c r="J44" s="370" t="s">
        <v>679</v>
      </c>
    </row>
    <row r="45" spans="1:10">
      <c r="A45" s="363" t="s">
        <v>674</v>
      </c>
      <c r="B45" s="364" t="s">
        <v>616</v>
      </c>
      <c r="C45" s="365">
        <v>2011</v>
      </c>
      <c r="D45" s="365" t="s">
        <v>688</v>
      </c>
      <c r="E45" s="366" t="s">
        <v>46</v>
      </c>
      <c r="F45" s="367">
        <v>1</v>
      </c>
      <c r="G45" s="371">
        <v>1</v>
      </c>
      <c r="H45" s="372"/>
      <c r="I45" s="373"/>
      <c r="J45" s="370" t="s">
        <v>679</v>
      </c>
    </row>
    <row r="46" spans="1:10">
      <c r="A46" s="363" t="s">
        <v>674</v>
      </c>
      <c r="B46" s="364" t="s">
        <v>617</v>
      </c>
      <c r="C46" s="365">
        <v>2011</v>
      </c>
      <c r="D46" s="365" t="s">
        <v>688</v>
      </c>
      <c r="E46" s="366" t="s">
        <v>46</v>
      </c>
      <c r="F46" s="367">
        <v>1</v>
      </c>
      <c r="G46" s="371">
        <v>1</v>
      </c>
      <c r="H46" s="372"/>
      <c r="I46" s="373"/>
      <c r="J46" s="370" t="s">
        <v>679</v>
      </c>
    </row>
    <row r="47" spans="1:10">
      <c r="A47" s="363" t="s">
        <v>674</v>
      </c>
      <c r="B47" s="364" t="s">
        <v>618</v>
      </c>
      <c r="C47" s="365">
        <v>2011</v>
      </c>
      <c r="D47" s="365" t="s">
        <v>688</v>
      </c>
      <c r="E47" s="366" t="s">
        <v>46</v>
      </c>
      <c r="F47" s="367">
        <v>1</v>
      </c>
      <c r="G47" s="371">
        <v>1</v>
      </c>
      <c r="H47" s="372"/>
      <c r="I47" s="373"/>
      <c r="J47" s="370" t="s">
        <v>679</v>
      </c>
    </row>
    <row r="48" spans="1:10">
      <c r="A48" s="363" t="s">
        <v>674</v>
      </c>
      <c r="B48" s="364" t="s">
        <v>282</v>
      </c>
      <c r="C48" s="365">
        <v>2011</v>
      </c>
      <c r="D48" s="365" t="s">
        <v>688</v>
      </c>
      <c r="E48" s="366" t="s">
        <v>46</v>
      </c>
      <c r="F48" s="367">
        <v>1</v>
      </c>
      <c r="G48" s="367">
        <v>1</v>
      </c>
      <c r="H48" s="374"/>
      <c r="I48" s="369"/>
      <c r="J48" s="370" t="s">
        <v>682</v>
      </c>
    </row>
    <row r="49" spans="1:10">
      <c r="A49" s="363" t="s">
        <v>674</v>
      </c>
      <c r="B49" s="364" t="s">
        <v>689</v>
      </c>
      <c r="C49" s="365">
        <v>2011</v>
      </c>
      <c r="D49" s="365" t="s">
        <v>283</v>
      </c>
      <c r="E49" s="366" t="s">
        <v>49</v>
      </c>
      <c r="F49" s="367">
        <v>0.83</v>
      </c>
      <c r="G49" s="371">
        <v>1</v>
      </c>
      <c r="H49" s="372" t="s">
        <v>690</v>
      </c>
      <c r="I49" s="369"/>
      <c r="J49" s="370" t="s">
        <v>682</v>
      </c>
    </row>
    <row r="50" spans="1:10">
      <c r="A50" s="363" t="s">
        <v>674</v>
      </c>
      <c r="B50" s="364" t="s">
        <v>67</v>
      </c>
      <c r="C50" s="365">
        <v>2011</v>
      </c>
      <c r="D50" s="365" t="s">
        <v>283</v>
      </c>
      <c r="E50" s="366" t="s">
        <v>49</v>
      </c>
      <c r="F50" s="367">
        <v>0.83</v>
      </c>
      <c r="G50" s="371">
        <v>1</v>
      </c>
      <c r="H50" s="372">
        <v>2.0381264022022991</v>
      </c>
      <c r="I50" s="369"/>
      <c r="J50" s="370" t="s">
        <v>682</v>
      </c>
    </row>
    <row r="51" spans="1:10">
      <c r="A51" s="363" t="s">
        <v>674</v>
      </c>
      <c r="B51" s="364" t="s">
        <v>606</v>
      </c>
      <c r="C51" s="365">
        <v>2011</v>
      </c>
      <c r="D51" s="365" t="s">
        <v>283</v>
      </c>
      <c r="E51" s="366" t="s">
        <v>49</v>
      </c>
      <c r="F51" s="367">
        <v>0.83</v>
      </c>
      <c r="G51" s="371">
        <v>1</v>
      </c>
      <c r="H51" s="372">
        <v>1.0345752350546693</v>
      </c>
      <c r="I51" s="369"/>
      <c r="J51" s="370" t="s">
        <v>682</v>
      </c>
    </row>
    <row r="52" spans="1:10">
      <c r="A52" s="363" t="s">
        <v>674</v>
      </c>
      <c r="B52" s="364" t="s">
        <v>691</v>
      </c>
      <c r="C52" s="365">
        <v>2011</v>
      </c>
      <c r="D52" s="365" t="s">
        <v>692</v>
      </c>
      <c r="E52" s="366" t="s">
        <v>46</v>
      </c>
      <c r="F52" s="367">
        <v>1</v>
      </c>
      <c r="G52" s="371">
        <v>1</v>
      </c>
      <c r="H52" s="372"/>
      <c r="I52" s="369"/>
      <c r="J52" s="370" t="s">
        <v>682</v>
      </c>
    </row>
    <row r="53" spans="1:10">
      <c r="A53" s="363" t="s">
        <v>674</v>
      </c>
      <c r="B53" s="364" t="s">
        <v>284</v>
      </c>
      <c r="C53" s="365">
        <v>2011</v>
      </c>
      <c r="D53" s="365" t="s">
        <v>283</v>
      </c>
      <c r="E53" s="366" t="s">
        <v>49</v>
      </c>
      <c r="F53" s="367">
        <v>0.83</v>
      </c>
      <c r="G53" s="371">
        <v>1</v>
      </c>
      <c r="H53" s="372">
        <v>1.066093550302958</v>
      </c>
      <c r="I53" s="369"/>
      <c r="J53" s="370" t="s">
        <v>682</v>
      </c>
    </row>
    <row r="54" spans="1:10">
      <c r="A54" s="363" t="s">
        <v>674</v>
      </c>
      <c r="B54" s="364" t="s">
        <v>693</v>
      </c>
      <c r="C54" s="365">
        <v>2011</v>
      </c>
      <c r="D54" s="365" t="s">
        <v>283</v>
      </c>
      <c r="E54" s="366" t="s">
        <v>49</v>
      </c>
      <c r="F54" s="367">
        <v>0.83</v>
      </c>
      <c r="G54" s="371">
        <v>1</v>
      </c>
      <c r="H54" s="372">
        <v>1.013061709792709</v>
      </c>
      <c r="I54" s="369"/>
      <c r="J54" s="370" t="s">
        <v>682</v>
      </c>
    </row>
    <row r="55" spans="1:10">
      <c r="A55" s="363" t="s">
        <v>674</v>
      </c>
      <c r="B55" s="364" t="s">
        <v>694</v>
      </c>
      <c r="C55" s="365">
        <v>2011</v>
      </c>
      <c r="D55" s="365" t="s">
        <v>283</v>
      </c>
      <c r="E55" s="366" t="s">
        <v>49</v>
      </c>
      <c r="F55" s="367">
        <v>0.83</v>
      </c>
      <c r="G55" s="371">
        <v>1</v>
      </c>
      <c r="H55" s="372">
        <v>0.6761699289975428</v>
      </c>
      <c r="I55" s="369"/>
      <c r="J55" s="370" t="s">
        <v>682</v>
      </c>
    </row>
    <row r="56" spans="1:10">
      <c r="A56" s="363" t="s">
        <v>674</v>
      </c>
      <c r="B56" s="364" t="s">
        <v>655</v>
      </c>
      <c r="C56" s="365">
        <v>2011</v>
      </c>
      <c r="D56" s="365" t="s">
        <v>283</v>
      </c>
      <c r="E56" s="366" t="s">
        <v>49</v>
      </c>
      <c r="F56" s="367">
        <v>0.83</v>
      </c>
      <c r="G56" s="371">
        <v>1</v>
      </c>
      <c r="H56" s="372">
        <v>0.76901481983702102</v>
      </c>
      <c r="I56" s="369"/>
      <c r="J56" s="370" t="s">
        <v>682</v>
      </c>
    </row>
    <row r="57" spans="1:10">
      <c r="A57" s="363" t="s">
        <v>674</v>
      </c>
      <c r="B57" s="364" t="s">
        <v>295</v>
      </c>
      <c r="C57" s="365">
        <v>2011</v>
      </c>
      <c r="D57" s="365" t="s">
        <v>283</v>
      </c>
      <c r="E57" s="366" t="s">
        <v>49</v>
      </c>
      <c r="F57" s="367">
        <v>0.83</v>
      </c>
      <c r="G57" s="371">
        <v>1</v>
      </c>
      <c r="H57" s="372">
        <v>0.75075685531050673</v>
      </c>
      <c r="I57" s="369"/>
      <c r="J57" s="370" t="s">
        <v>682</v>
      </c>
    </row>
    <row r="58" spans="1:10">
      <c r="A58" s="363" t="s">
        <v>674</v>
      </c>
      <c r="B58" s="364" t="s">
        <v>610</v>
      </c>
      <c r="C58" s="365">
        <v>2011</v>
      </c>
      <c r="D58" s="365" t="s">
        <v>283</v>
      </c>
      <c r="E58" s="366" t="s">
        <v>49</v>
      </c>
      <c r="F58" s="367">
        <v>0.83</v>
      </c>
      <c r="G58" s="371">
        <v>1</v>
      </c>
      <c r="H58" s="372">
        <v>1.1602494870511246</v>
      </c>
      <c r="I58" s="369"/>
      <c r="J58" s="370" t="s">
        <v>682</v>
      </c>
    </row>
    <row r="59" spans="1:10">
      <c r="A59" s="363" t="s">
        <v>674</v>
      </c>
      <c r="B59" s="364" t="s">
        <v>611</v>
      </c>
      <c r="C59" s="365">
        <v>2011</v>
      </c>
      <c r="D59" s="365" t="s">
        <v>283</v>
      </c>
      <c r="E59" s="366" t="s">
        <v>49</v>
      </c>
      <c r="F59" s="367">
        <v>0.83</v>
      </c>
      <c r="G59" s="371">
        <v>1</v>
      </c>
      <c r="H59" s="372">
        <v>4.1852292409668577</v>
      </c>
      <c r="I59" s="369"/>
      <c r="J59" s="370" t="s">
        <v>682</v>
      </c>
    </row>
    <row r="60" spans="1:10">
      <c r="A60" s="363" t="s">
        <v>674</v>
      </c>
      <c r="B60" s="364" t="s">
        <v>695</v>
      </c>
      <c r="C60" s="365">
        <v>2011</v>
      </c>
      <c r="D60" s="365" t="s">
        <v>283</v>
      </c>
      <c r="E60" s="366" t="s">
        <v>49</v>
      </c>
      <c r="F60" s="367">
        <v>0.83</v>
      </c>
      <c r="G60" s="371">
        <v>1</v>
      </c>
      <c r="H60" s="372" t="s">
        <v>690</v>
      </c>
      <c r="I60" s="369"/>
      <c r="J60" s="370" t="s">
        <v>682</v>
      </c>
    </row>
    <row r="61" spans="1:10">
      <c r="A61" s="363" t="s">
        <v>674</v>
      </c>
      <c r="B61" s="364" t="s">
        <v>696</v>
      </c>
      <c r="C61" s="365">
        <v>2011</v>
      </c>
      <c r="D61" s="365" t="s">
        <v>283</v>
      </c>
      <c r="E61" s="366" t="s">
        <v>49</v>
      </c>
      <c r="F61" s="367">
        <v>0.83</v>
      </c>
      <c r="G61" s="371">
        <v>1</v>
      </c>
      <c r="H61" s="372">
        <v>0.75529605155068968</v>
      </c>
      <c r="I61" s="369"/>
      <c r="J61" s="370" t="s">
        <v>682</v>
      </c>
    </row>
    <row r="62" spans="1:10">
      <c r="A62" s="363" t="s">
        <v>674</v>
      </c>
      <c r="B62" s="364" t="s">
        <v>614</v>
      </c>
      <c r="C62" s="365">
        <v>2011</v>
      </c>
      <c r="D62" s="365" t="s">
        <v>283</v>
      </c>
      <c r="E62" s="366" t="s">
        <v>49</v>
      </c>
      <c r="F62" s="367">
        <v>0.83</v>
      </c>
      <c r="G62" s="371">
        <v>1</v>
      </c>
      <c r="H62" s="372">
        <v>1.6436895464424066</v>
      </c>
      <c r="I62" s="369"/>
      <c r="J62" s="370" t="s">
        <v>682</v>
      </c>
    </row>
    <row r="63" spans="1:10">
      <c r="A63" s="363" t="s">
        <v>674</v>
      </c>
      <c r="B63" s="364" t="s">
        <v>615</v>
      </c>
      <c r="C63" s="365">
        <v>2011</v>
      </c>
      <c r="D63" s="365" t="s">
        <v>283</v>
      </c>
      <c r="E63" s="366" t="s">
        <v>49</v>
      </c>
      <c r="F63" s="367">
        <v>0.83</v>
      </c>
      <c r="G63" s="371">
        <v>1</v>
      </c>
      <c r="H63" s="372">
        <v>0.83781757265838608</v>
      </c>
      <c r="I63" s="373"/>
      <c r="J63" s="370" t="s">
        <v>682</v>
      </c>
    </row>
    <row r="64" spans="1:10">
      <c r="A64" s="363" t="s">
        <v>674</v>
      </c>
      <c r="B64" s="364" t="s">
        <v>697</v>
      </c>
      <c r="C64" s="365">
        <v>2011</v>
      </c>
      <c r="D64" s="365" t="s">
        <v>283</v>
      </c>
      <c r="E64" s="366" t="s">
        <v>49</v>
      </c>
      <c r="F64" s="367">
        <v>0.83</v>
      </c>
      <c r="G64" s="371">
        <v>1</v>
      </c>
      <c r="H64" s="372">
        <v>1.0681739093079008</v>
      </c>
      <c r="I64" s="373"/>
      <c r="J64" s="370" t="s">
        <v>682</v>
      </c>
    </row>
    <row r="65" spans="1:10">
      <c r="A65" s="363" t="s">
        <v>674</v>
      </c>
      <c r="B65" s="364" t="s">
        <v>698</v>
      </c>
      <c r="C65" s="365">
        <v>2011</v>
      </c>
      <c r="D65" s="365" t="s">
        <v>283</v>
      </c>
      <c r="E65" s="366" t="s">
        <v>49</v>
      </c>
      <c r="F65" s="367">
        <v>0.83</v>
      </c>
      <c r="G65" s="371">
        <v>1</v>
      </c>
      <c r="H65" s="372">
        <v>0.74316439418623681</v>
      </c>
      <c r="I65" s="373"/>
      <c r="J65" s="370" t="s">
        <v>682</v>
      </c>
    </row>
    <row r="66" spans="1:10">
      <c r="A66" s="363" t="s">
        <v>674</v>
      </c>
      <c r="B66" s="364" t="s">
        <v>699</v>
      </c>
      <c r="C66" s="365">
        <v>2011</v>
      </c>
      <c r="D66" s="365" t="s">
        <v>688</v>
      </c>
      <c r="E66" s="366" t="s">
        <v>46</v>
      </c>
      <c r="F66" s="367">
        <v>1</v>
      </c>
      <c r="G66" s="371">
        <v>1</v>
      </c>
      <c r="H66" s="372"/>
      <c r="I66" s="373"/>
      <c r="J66" s="370" t="s">
        <v>682</v>
      </c>
    </row>
    <row r="67" spans="1:10">
      <c r="A67" s="363" t="s">
        <v>674</v>
      </c>
      <c r="B67" s="364" t="s">
        <v>616</v>
      </c>
      <c r="C67" s="365">
        <v>2011</v>
      </c>
      <c r="D67" s="365" t="s">
        <v>688</v>
      </c>
      <c r="E67" s="366" t="s">
        <v>46</v>
      </c>
      <c r="F67" s="367">
        <v>1</v>
      </c>
      <c r="G67" s="371">
        <v>1</v>
      </c>
      <c r="H67" s="372"/>
      <c r="I67" s="373"/>
      <c r="J67" s="370" t="s">
        <v>682</v>
      </c>
    </row>
    <row r="68" spans="1:10">
      <c r="A68" s="363" t="s">
        <v>674</v>
      </c>
      <c r="B68" s="364" t="s">
        <v>617</v>
      </c>
      <c r="C68" s="365">
        <v>2011</v>
      </c>
      <c r="D68" s="365" t="s">
        <v>688</v>
      </c>
      <c r="E68" s="366" t="s">
        <v>46</v>
      </c>
      <c r="F68" s="367">
        <v>1</v>
      </c>
      <c r="G68" s="371">
        <v>1</v>
      </c>
      <c r="H68" s="372"/>
      <c r="I68" s="373"/>
      <c r="J68" s="370" t="s">
        <v>682</v>
      </c>
    </row>
    <row r="69" spans="1:10">
      <c r="A69" s="363" t="s">
        <v>674</v>
      </c>
      <c r="B69" s="364" t="s">
        <v>618</v>
      </c>
      <c r="C69" s="365">
        <v>2011</v>
      </c>
      <c r="D69" s="365" t="s">
        <v>688</v>
      </c>
      <c r="E69" s="366" t="s">
        <v>46</v>
      </c>
      <c r="F69" s="367">
        <v>1</v>
      </c>
      <c r="G69" s="371">
        <v>1</v>
      </c>
      <c r="H69" s="372"/>
      <c r="I69" s="373"/>
      <c r="J69" s="370" t="s">
        <v>682</v>
      </c>
    </row>
    <row r="70" spans="1:10">
      <c r="A70" s="363" t="s">
        <v>674</v>
      </c>
      <c r="B70" s="364" t="s">
        <v>282</v>
      </c>
      <c r="C70" s="365">
        <v>2011</v>
      </c>
      <c r="D70" s="365" t="s">
        <v>688</v>
      </c>
      <c r="E70" s="366" t="s">
        <v>46</v>
      </c>
      <c r="F70" s="367">
        <v>1</v>
      </c>
      <c r="G70" s="367">
        <v>1</v>
      </c>
      <c r="H70" s="374"/>
      <c r="I70" s="369"/>
      <c r="J70" s="370" t="s">
        <v>685</v>
      </c>
    </row>
    <row r="71" spans="1:10">
      <c r="A71" s="363" t="s">
        <v>674</v>
      </c>
      <c r="B71" s="364" t="s">
        <v>689</v>
      </c>
      <c r="C71" s="365">
        <v>2011</v>
      </c>
      <c r="D71" s="365" t="s">
        <v>283</v>
      </c>
      <c r="E71" s="366" t="s">
        <v>49</v>
      </c>
      <c r="F71" s="367">
        <v>0.11</v>
      </c>
      <c r="G71" s="371">
        <v>1</v>
      </c>
      <c r="H71" s="372" t="s">
        <v>690</v>
      </c>
      <c r="I71" s="369"/>
      <c r="J71" s="370" t="s">
        <v>685</v>
      </c>
    </row>
    <row r="72" spans="1:10">
      <c r="A72" s="363" t="s">
        <v>674</v>
      </c>
      <c r="B72" s="364" t="s">
        <v>67</v>
      </c>
      <c r="C72" s="365">
        <v>2011</v>
      </c>
      <c r="D72" s="365" t="s">
        <v>283</v>
      </c>
      <c r="E72" s="366" t="s">
        <v>49</v>
      </c>
      <c r="F72" s="367">
        <v>0.11</v>
      </c>
      <c r="G72" s="371">
        <v>1</v>
      </c>
      <c r="H72" s="372" t="s">
        <v>690</v>
      </c>
      <c r="I72" s="369"/>
      <c r="J72" s="370" t="s">
        <v>685</v>
      </c>
    </row>
    <row r="73" spans="1:10">
      <c r="A73" s="363" t="s">
        <v>674</v>
      </c>
      <c r="B73" s="364" t="s">
        <v>606</v>
      </c>
      <c r="C73" s="365">
        <v>2011</v>
      </c>
      <c r="D73" s="365" t="s">
        <v>283</v>
      </c>
      <c r="E73" s="366" t="s">
        <v>49</v>
      </c>
      <c r="F73" s="367">
        <v>0.11</v>
      </c>
      <c r="G73" s="371">
        <v>1</v>
      </c>
      <c r="H73" s="372" t="s">
        <v>690</v>
      </c>
      <c r="I73" s="369"/>
      <c r="J73" s="370" t="s">
        <v>685</v>
      </c>
    </row>
    <row r="74" spans="1:10">
      <c r="A74" s="363" t="s">
        <v>674</v>
      </c>
      <c r="B74" s="364" t="s">
        <v>691</v>
      </c>
      <c r="C74" s="365">
        <v>2011</v>
      </c>
      <c r="D74" s="365" t="s">
        <v>692</v>
      </c>
      <c r="E74" s="366" t="s">
        <v>46</v>
      </c>
      <c r="F74" s="367">
        <v>1</v>
      </c>
      <c r="G74" s="371">
        <v>1</v>
      </c>
      <c r="H74" s="372"/>
      <c r="I74" s="369"/>
      <c r="J74" s="370" t="s">
        <v>685</v>
      </c>
    </row>
    <row r="75" spans="1:10">
      <c r="A75" s="363" t="s">
        <v>674</v>
      </c>
      <c r="B75" s="364" t="s">
        <v>284</v>
      </c>
      <c r="C75" s="365">
        <v>2011</v>
      </c>
      <c r="D75" s="365" t="s">
        <v>283</v>
      </c>
      <c r="E75" s="366" t="s">
        <v>49</v>
      </c>
      <c r="F75" s="367">
        <v>0.11</v>
      </c>
      <c r="G75" s="371">
        <v>1</v>
      </c>
      <c r="H75" s="372" t="s">
        <v>690</v>
      </c>
      <c r="I75" s="369"/>
      <c r="J75" s="370" t="s">
        <v>685</v>
      </c>
    </row>
    <row r="76" spans="1:10">
      <c r="A76" s="363" t="s">
        <v>674</v>
      </c>
      <c r="B76" s="364" t="s">
        <v>693</v>
      </c>
      <c r="C76" s="365">
        <v>2011</v>
      </c>
      <c r="D76" s="365" t="s">
        <v>283</v>
      </c>
      <c r="E76" s="366" t="s">
        <v>49</v>
      </c>
      <c r="F76" s="367">
        <v>0.11</v>
      </c>
      <c r="G76" s="371">
        <v>1</v>
      </c>
      <c r="H76" s="372" t="s">
        <v>690</v>
      </c>
      <c r="I76" s="369"/>
      <c r="J76" s="370" t="s">
        <v>685</v>
      </c>
    </row>
    <row r="77" spans="1:10">
      <c r="A77" s="363" t="s">
        <v>674</v>
      </c>
      <c r="B77" s="364" t="s">
        <v>694</v>
      </c>
      <c r="C77" s="365">
        <v>2011</v>
      </c>
      <c r="D77" s="365" t="s">
        <v>283</v>
      </c>
      <c r="E77" s="366" t="s">
        <v>49</v>
      </c>
      <c r="F77" s="367">
        <v>0.11</v>
      </c>
      <c r="G77" s="371">
        <v>1</v>
      </c>
      <c r="H77" s="372" t="s">
        <v>690</v>
      </c>
      <c r="I77" s="369"/>
      <c r="J77" s="370" t="s">
        <v>685</v>
      </c>
    </row>
    <row r="78" spans="1:10">
      <c r="A78" s="363" t="s">
        <v>674</v>
      </c>
      <c r="B78" s="364" t="s">
        <v>655</v>
      </c>
      <c r="C78" s="365">
        <v>2011</v>
      </c>
      <c r="D78" s="365" t="s">
        <v>283</v>
      </c>
      <c r="E78" s="366" t="s">
        <v>49</v>
      </c>
      <c r="F78" s="367">
        <v>0.11</v>
      </c>
      <c r="G78" s="371">
        <v>1</v>
      </c>
      <c r="H78" s="372" t="s">
        <v>690</v>
      </c>
      <c r="I78" s="369"/>
      <c r="J78" s="370" t="s">
        <v>685</v>
      </c>
    </row>
    <row r="79" spans="1:10">
      <c r="A79" s="363" t="s">
        <v>674</v>
      </c>
      <c r="B79" s="364" t="s">
        <v>295</v>
      </c>
      <c r="C79" s="365">
        <v>2011</v>
      </c>
      <c r="D79" s="365" t="s">
        <v>283</v>
      </c>
      <c r="E79" s="366" t="s">
        <v>49</v>
      </c>
      <c r="F79" s="367">
        <v>0.11</v>
      </c>
      <c r="G79" s="371">
        <v>1</v>
      </c>
      <c r="H79" s="372" t="s">
        <v>690</v>
      </c>
      <c r="I79" s="369"/>
      <c r="J79" s="370" t="s">
        <v>685</v>
      </c>
    </row>
    <row r="80" spans="1:10">
      <c r="A80" s="363" t="s">
        <v>674</v>
      </c>
      <c r="B80" s="364" t="s">
        <v>610</v>
      </c>
      <c r="C80" s="365">
        <v>2011</v>
      </c>
      <c r="D80" s="365" t="s">
        <v>283</v>
      </c>
      <c r="E80" s="366" t="s">
        <v>49</v>
      </c>
      <c r="F80" s="367">
        <v>0.11</v>
      </c>
      <c r="G80" s="371">
        <v>1</v>
      </c>
      <c r="H80" s="372" t="s">
        <v>690</v>
      </c>
      <c r="I80" s="369"/>
      <c r="J80" s="370" t="s">
        <v>685</v>
      </c>
    </row>
    <row r="81" spans="1:10">
      <c r="A81" s="363" t="s">
        <v>674</v>
      </c>
      <c r="B81" s="364" t="s">
        <v>611</v>
      </c>
      <c r="C81" s="365">
        <v>2011</v>
      </c>
      <c r="D81" s="365" t="s">
        <v>283</v>
      </c>
      <c r="E81" s="366" t="s">
        <v>49</v>
      </c>
      <c r="F81" s="367">
        <v>0.11</v>
      </c>
      <c r="G81" s="371">
        <v>1</v>
      </c>
      <c r="H81" s="372" t="s">
        <v>690</v>
      </c>
      <c r="I81" s="369"/>
      <c r="J81" s="370" t="s">
        <v>685</v>
      </c>
    </row>
    <row r="82" spans="1:10">
      <c r="A82" s="363" t="s">
        <v>674</v>
      </c>
      <c r="B82" s="364" t="s">
        <v>695</v>
      </c>
      <c r="C82" s="365">
        <v>2011</v>
      </c>
      <c r="D82" s="365" t="s">
        <v>283</v>
      </c>
      <c r="E82" s="366" t="s">
        <v>49</v>
      </c>
      <c r="F82" s="367">
        <v>0.11</v>
      </c>
      <c r="G82" s="371">
        <v>1</v>
      </c>
      <c r="H82" s="372" t="s">
        <v>690</v>
      </c>
      <c r="I82" s="369"/>
      <c r="J82" s="370" t="s">
        <v>685</v>
      </c>
    </row>
    <row r="83" spans="1:10">
      <c r="A83" s="363" t="s">
        <v>674</v>
      </c>
      <c r="B83" s="364" t="s">
        <v>696</v>
      </c>
      <c r="C83" s="365">
        <v>2011</v>
      </c>
      <c r="D83" s="365" t="s">
        <v>283</v>
      </c>
      <c r="E83" s="366" t="s">
        <v>49</v>
      </c>
      <c r="F83" s="367">
        <v>0.11</v>
      </c>
      <c r="G83" s="371">
        <v>1</v>
      </c>
      <c r="H83" s="372" t="s">
        <v>690</v>
      </c>
      <c r="I83" s="369"/>
      <c r="J83" s="370" t="s">
        <v>685</v>
      </c>
    </row>
    <row r="84" spans="1:10">
      <c r="A84" s="363" t="s">
        <v>674</v>
      </c>
      <c r="B84" s="364" t="s">
        <v>614</v>
      </c>
      <c r="C84" s="365">
        <v>2011</v>
      </c>
      <c r="D84" s="365" t="s">
        <v>283</v>
      </c>
      <c r="E84" s="366" t="s">
        <v>49</v>
      </c>
      <c r="F84" s="367">
        <v>0.11</v>
      </c>
      <c r="G84" s="371">
        <v>1</v>
      </c>
      <c r="H84" s="372" t="s">
        <v>690</v>
      </c>
      <c r="I84" s="369"/>
      <c r="J84" s="370" t="s">
        <v>685</v>
      </c>
    </row>
    <row r="85" spans="1:10">
      <c r="A85" s="363" t="s">
        <v>674</v>
      </c>
      <c r="B85" s="364" t="s">
        <v>615</v>
      </c>
      <c r="C85" s="365">
        <v>2011</v>
      </c>
      <c r="D85" s="365" t="s">
        <v>283</v>
      </c>
      <c r="E85" s="366" t="s">
        <v>49</v>
      </c>
      <c r="F85" s="367">
        <v>0.11</v>
      </c>
      <c r="G85" s="371">
        <v>1</v>
      </c>
      <c r="H85" s="372" t="s">
        <v>690</v>
      </c>
      <c r="I85" s="373"/>
      <c r="J85" s="370" t="s">
        <v>685</v>
      </c>
    </row>
    <row r="86" spans="1:10">
      <c r="A86" s="363" t="s">
        <v>674</v>
      </c>
      <c r="B86" s="364" t="s">
        <v>697</v>
      </c>
      <c r="C86" s="365">
        <v>2011</v>
      </c>
      <c r="D86" s="365" t="s">
        <v>283</v>
      </c>
      <c r="E86" s="366" t="s">
        <v>49</v>
      </c>
      <c r="F86" s="367">
        <v>0.11</v>
      </c>
      <c r="G86" s="371">
        <v>1</v>
      </c>
      <c r="H86" s="372" t="s">
        <v>690</v>
      </c>
      <c r="I86" s="373"/>
      <c r="J86" s="370" t="s">
        <v>685</v>
      </c>
    </row>
    <row r="87" spans="1:10">
      <c r="A87" s="363" t="s">
        <v>674</v>
      </c>
      <c r="B87" s="364" t="s">
        <v>698</v>
      </c>
      <c r="C87" s="365">
        <v>2011</v>
      </c>
      <c r="D87" s="365" t="s">
        <v>283</v>
      </c>
      <c r="E87" s="366" t="s">
        <v>49</v>
      </c>
      <c r="F87" s="367">
        <v>0.11</v>
      </c>
      <c r="G87" s="371">
        <v>1</v>
      </c>
      <c r="H87" s="372" t="s">
        <v>690</v>
      </c>
      <c r="I87" s="373"/>
      <c r="J87" s="370" t="s">
        <v>685</v>
      </c>
    </row>
    <row r="88" spans="1:10">
      <c r="A88" s="363" t="s">
        <v>674</v>
      </c>
      <c r="B88" s="364" t="s">
        <v>699</v>
      </c>
      <c r="C88" s="365">
        <v>2011</v>
      </c>
      <c r="D88" s="365" t="s">
        <v>688</v>
      </c>
      <c r="E88" s="366" t="s">
        <v>46</v>
      </c>
      <c r="F88" s="367">
        <v>1</v>
      </c>
      <c r="G88" s="371">
        <v>1</v>
      </c>
      <c r="H88" s="372"/>
      <c r="I88" s="373"/>
      <c r="J88" s="370" t="s">
        <v>685</v>
      </c>
    </row>
    <row r="89" spans="1:10">
      <c r="A89" s="363" t="s">
        <v>674</v>
      </c>
      <c r="B89" s="364" t="s">
        <v>616</v>
      </c>
      <c r="C89" s="365">
        <v>2011</v>
      </c>
      <c r="D89" s="365" t="s">
        <v>688</v>
      </c>
      <c r="E89" s="366" t="s">
        <v>46</v>
      </c>
      <c r="F89" s="367">
        <v>1</v>
      </c>
      <c r="G89" s="371">
        <v>1</v>
      </c>
      <c r="H89" s="372"/>
      <c r="I89" s="373"/>
      <c r="J89" s="370" t="s">
        <v>685</v>
      </c>
    </row>
    <row r="90" spans="1:10">
      <c r="A90" s="363" t="s">
        <v>674</v>
      </c>
      <c r="B90" s="364" t="s">
        <v>617</v>
      </c>
      <c r="C90" s="365">
        <v>2011</v>
      </c>
      <c r="D90" s="365" t="s">
        <v>688</v>
      </c>
      <c r="E90" s="366" t="s">
        <v>46</v>
      </c>
      <c r="F90" s="367">
        <v>1</v>
      </c>
      <c r="G90" s="371">
        <v>1</v>
      </c>
      <c r="H90" s="372"/>
      <c r="I90" s="373"/>
      <c r="J90" s="370" t="s">
        <v>685</v>
      </c>
    </row>
    <row r="91" spans="1:10">
      <c r="A91" s="363" t="s">
        <v>674</v>
      </c>
      <c r="B91" s="364" t="s">
        <v>618</v>
      </c>
      <c r="C91" s="365">
        <v>2011</v>
      </c>
      <c r="D91" s="365" t="s">
        <v>688</v>
      </c>
      <c r="E91" s="366" t="s">
        <v>46</v>
      </c>
      <c r="F91" s="367">
        <v>1</v>
      </c>
      <c r="G91" s="371">
        <v>1</v>
      </c>
      <c r="H91" s="372"/>
      <c r="I91" s="373"/>
      <c r="J91" s="370" t="s">
        <v>685</v>
      </c>
    </row>
    <row r="92" spans="1:10">
      <c r="A92" s="41" t="s">
        <v>382</v>
      </c>
      <c r="B92" s="41"/>
      <c r="C92" s="41"/>
      <c r="D92" s="41"/>
      <c r="E92" s="41"/>
      <c r="F92" s="41"/>
      <c r="G92" s="41"/>
      <c r="H92" s="375"/>
      <c r="I92" s="119"/>
      <c r="J92"/>
    </row>
    <row r="93" spans="1:10">
      <c r="A93" s="41" t="s">
        <v>700</v>
      </c>
      <c r="B93" s="41"/>
      <c r="C93" s="41"/>
      <c r="D93" s="41"/>
      <c r="E93" s="41"/>
      <c r="F93" s="41"/>
      <c r="G93" s="41"/>
      <c r="H93" s="375"/>
      <c r="I93"/>
      <c r="J93"/>
    </row>
    <row r="94" spans="1:10">
      <c r="A94" s="155" t="s">
        <v>385</v>
      </c>
      <c r="B94"/>
      <c r="C94"/>
      <c r="D94"/>
      <c r="E94"/>
      <c r="F94"/>
      <c r="G94"/>
      <c r="H94" s="376"/>
      <c r="I94"/>
      <c r="J94"/>
    </row>
  </sheetData>
  <pageMargins left="0.70866141732283472" right="0.70866141732283472" top="0.78740157480314965" bottom="0.78740157480314965" header="0.51181102362204722" footer="0.51181102362204722"/>
  <pageSetup paperSize="9" scale="76" firstPageNumber="0" orientation="landscape" horizontalDpi="300" verticalDpi="300" r:id="rId1"/>
  <headerFooter alignWithMargins="0"/>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22"/>
  <sheetViews>
    <sheetView zoomScaleNormal="100" zoomScaleSheetLayoutView="100" workbookViewId="0">
      <selection activeCell="H31" sqref="H31"/>
    </sheetView>
  </sheetViews>
  <sheetFormatPr defaultRowHeight="12.75"/>
  <cols>
    <col min="1" max="1" width="7.7109375" style="2" customWidth="1"/>
    <col min="2" max="2" width="41.85546875" style="2" customWidth="1"/>
    <col min="3" max="3" width="15.85546875" style="2" customWidth="1"/>
    <col min="4" max="4" width="15.140625" style="2" customWidth="1"/>
    <col min="5" max="6" width="14.7109375" style="2" customWidth="1"/>
    <col min="7" max="7" width="14.85546875" style="2" customWidth="1"/>
    <col min="8" max="8" width="17.7109375" style="2" customWidth="1"/>
    <col min="9" max="10" width="11.42578125" style="2" customWidth="1"/>
    <col min="11" max="11" width="18.85546875" style="2" customWidth="1"/>
    <col min="12" max="12" width="35.42578125" bestFit="1" customWidth="1"/>
    <col min="257" max="257" width="7.7109375" customWidth="1"/>
    <col min="258" max="258" width="41.85546875" customWidth="1"/>
    <col min="259" max="259" width="15.85546875" customWidth="1"/>
    <col min="260" max="260" width="15.140625" customWidth="1"/>
    <col min="261" max="262" width="14.7109375" customWidth="1"/>
    <col min="263" max="263" width="14.85546875" customWidth="1"/>
    <col min="264" max="264" width="17.7109375" customWidth="1"/>
    <col min="265" max="266" width="11.42578125" customWidth="1"/>
    <col min="267" max="267" width="18.85546875" customWidth="1"/>
    <col min="268" max="268" width="35.42578125" bestFit="1" customWidth="1"/>
    <col min="513" max="513" width="7.7109375" customWidth="1"/>
    <col min="514" max="514" width="41.85546875" customWidth="1"/>
    <col min="515" max="515" width="15.85546875" customWidth="1"/>
    <col min="516" max="516" width="15.140625" customWidth="1"/>
    <col min="517" max="518" width="14.7109375" customWidth="1"/>
    <col min="519" max="519" width="14.85546875" customWidth="1"/>
    <col min="520" max="520" width="17.7109375" customWidth="1"/>
    <col min="521" max="522" width="11.42578125" customWidth="1"/>
    <col min="523" max="523" width="18.85546875" customWidth="1"/>
    <col min="524" max="524" width="35.42578125" bestFit="1" customWidth="1"/>
    <col min="769" max="769" width="7.7109375" customWidth="1"/>
    <col min="770" max="770" width="41.85546875" customWidth="1"/>
    <col min="771" max="771" width="15.85546875" customWidth="1"/>
    <col min="772" max="772" width="15.140625" customWidth="1"/>
    <col min="773" max="774" width="14.7109375" customWidth="1"/>
    <col min="775" max="775" width="14.85546875" customWidth="1"/>
    <col min="776" max="776" width="17.7109375" customWidth="1"/>
    <col min="777" max="778" width="11.42578125" customWidth="1"/>
    <col min="779" max="779" width="18.85546875" customWidth="1"/>
    <col min="780" max="780" width="35.42578125" bestFit="1" customWidth="1"/>
    <col min="1025" max="1025" width="7.7109375" customWidth="1"/>
    <col min="1026" max="1026" width="41.85546875" customWidth="1"/>
    <col min="1027" max="1027" width="15.85546875" customWidth="1"/>
    <col min="1028" max="1028" width="15.140625" customWidth="1"/>
    <col min="1029" max="1030" width="14.7109375" customWidth="1"/>
    <col min="1031" max="1031" width="14.85546875" customWidth="1"/>
    <col min="1032" max="1032" width="17.7109375" customWidth="1"/>
    <col min="1033" max="1034" width="11.42578125" customWidth="1"/>
    <col min="1035" max="1035" width="18.85546875" customWidth="1"/>
    <col min="1036" max="1036" width="35.42578125" bestFit="1" customWidth="1"/>
    <col min="1281" max="1281" width="7.7109375" customWidth="1"/>
    <col min="1282" max="1282" width="41.85546875" customWidth="1"/>
    <col min="1283" max="1283" width="15.85546875" customWidth="1"/>
    <col min="1284" max="1284" width="15.140625" customWidth="1"/>
    <col min="1285" max="1286" width="14.7109375" customWidth="1"/>
    <col min="1287" max="1287" width="14.85546875" customWidth="1"/>
    <col min="1288" max="1288" width="17.7109375" customWidth="1"/>
    <col min="1289" max="1290" width="11.42578125" customWidth="1"/>
    <col min="1291" max="1291" width="18.85546875" customWidth="1"/>
    <col min="1292" max="1292" width="35.42578125" bestFit="1" customWidth="1"/>
    <col min="1537" max="1537" width="7.7109375" customWidth="1"/>
    <col min="1538" max="1538" width="41.85546875" customWidth="1"/>
    <col min="1539" max="1539" width="15.85546875" customWidth="1"/>
    <col min="1540" max="1540" width="15.140625" customWidth="1"/>
    <col min="1541" max="1542" width="14.7109375" customWidth="1"/>
    <col min="1543" max="1543" width="14.85546875" customWidth="1"/>
    <col min="1544" max="1544" width="17.7109375" customWidth="1"/>
    <col min="1545" max="1546" width="11.42578125" customWidth="1"/>
    <col min="1547" max="1547" width="18.85546875" customWidth="1"/>
    <col min="1548" max="1548" width="35.42578125" bestFit="1" customWidth="1"/>
    <col min="1793" max="1793" width="7.7109375" customWidth="1"/>
    <col min="1794" max="1794" width="41.85546875" customWidth="1"/>
    <col min="1795" max="1795" width="15.85546875" customWidth="1"/>
    <col min="1796" max="1796" width="15.140625" customWidth="1"/>
    <col min="1797" max="1798" width="14.7109375" customWidth="1"/>
    <col min="1799" max="1799" width="14.85546875" customWidth="1"/>
    <col min="1800" max="1800" width="17.7109375" customWidth="1"/>
    <col min="1801" max="1802" width="11.42578125" customWidth="1"/>
    <col min="1803" max="1803" width="18.85546875" customWidth="1"/>
    <col min="1804" max="1804" width="35.42578125" bestFit="1" customWidth="1"/>
    <col min="2049" max="2049" width="7.7109375" customWidth="1"/>
    <col min="2050" max="2050" width="41.85546875" customWidth="1"/>
    <col min="2051" max="2051" width="15.85546875" customWidth="1"/>
    <col min="2052" max="2052" width="15.140625" customWidth="1"/>
    <col min="2053" max="2054" width="14.7109375" customWidth="1"/>
    <col min="2055" max="2055" width="14.85546875" customWidth="1"/>
    <col min="2056" max="2056" width="17.7109375" customWidth="1"/>
    <col min="2057" max="2058" width="11.42578125" customWidth="1"/>
    <col min="2059" max="2059" width="18.85546875" customWidth="1"/>
    <col min="2060" max="2060" width="35.42578125" bestFit="1" customWidth="1"/>
    <col min="2305" max="2305" width="7.7109375" customWidth="1"/>
    <col min="2306" max="2306" width="41.85546875" customWidth="1"/>
    <col min="2307" max="2307" width="15.85546875" customWidth="1"/>
    <col min="2308" max="2308" width="15.140625" customWidth="1"/>
    <col min="2309" max="2310" width="14.7109375" customWidth="1"/>
    <col min="2311" max="2311" width="14.85546875" customWidth="1"/>
    <col min="2312" max="2312" width="17.7109375" customWidth="1"/>
    <col min="2313" max="2314" width="11.42578125" customWidth="1"/>
    <col min="2315" max="2315" width="18.85546875" customWidth="1"/>
    <col min="2316" max="2316" width="35.42578125" bestFit="1" customWidth="1"/>
    <col min="2561" max="2561" width="7.7109375" customWidth="1"/>
    <col min="2562" max="2562" width="41.85546875" customWidth="1"/>
    <col min="2563" max="2563" width="15.85546875" customWidth="1"/>
    <col min="2564" max="2564" width="15.140625" customWidth="1"/>
    <col min="2565" max="2566" width="14.7109375" customWidth="1"/>
    <col min="2567" max="2567" width="14.85546875" customWidth="1"/>
    <col min="2568" max="2568" width="17.7109375" customWidth="1"/>
    <col min="2569" max="2570" width="11.42578125" customWidth="1"/>
    <col min="2571" max="2571" width="18.85546875" customWidth="1"/>
    <col min="2572" max="2572" width="35.42578125" bestFit="1" customWidth="1"/>
    <col min="2817" max="2817" width="7.7109375" customWidth="1"/>
    <col min="2818" max="2818" width="41.85546875" customWidth="1"/>
    <col min="2819" max="2819" width="15.85546875" customWidth="1"/>
    <col min="2820" max="2820" width="15.140625" customWidth="1"/>
    <col min="2821" max="2822" width="14.7109375" customWidth="1"/>
    <col min="2823" max="2823" width="14.85546875" customWidth="1"/>
    <col min="2824" max="2824" width="17.7109375" customWidth="1"/>
    <col min="2825" max="2826" width="11.42578125" customWidth="1"/>
    <col min="2827" max="2827" width="18.85546875" customWidth="1"/>
    <col min="2828" max="2828" width="35.42578125" bestFit="1" customWidth="1"/>
    <col min="3073" max="3073" width="7.7109375" customWidth="1"/>
    <col min="3074" max="3074" width="41.85546875" customWidth="1"/>
    <col min="3075" max="3075" width="15.85546875" customWidth="1"/>
    <col min="3076" max="3076" width="15.140625" customWidth="1"/>
    <col min="3077" max="3078" width="14.7109375" customWidth="1"/>
    <col min="3079" max="3079" width="14.85546875" customWidth="1"/>
    <col min="3080" max="3080" width="17.7109375" customWidth="1"/>
    <col min="3081" max="3082" width="11.42578125" customWidth="1"/>
    <col min="3083" max="3083" width="18.85546875" customWidth="1"/>
    <col min="3084" max="3084" width="35.42578125" bestFit="1" customWidth="1"/>
    <col min="3329" max="3329" width="7.7109375" customWidth="1"/>
    <col min="3330" max="3330" width="41.85546875" customWidth="1"/>
    <col min="3331" max="3331" width="15.85546875" customWidth="1"/>
    <col min="3332" max="3332" width="15.140625" customWidth="1"/>
    <col min="3333" max="3334" width="14.7109375" customWidth="1"/>
    <col min="3335" max="3335" width="14.85546875" customWidth="1"/>
    <col min="3336" max="3336" width="17.7109375" customWidth="1"/>
    <col min="3337" max="3338" width="11.42578125" customWidth="1"/>
    <col min="3339" max="3339" width="18.85546875" customWidth="1"/>
    <col min="3340" max="3340" width="35.42578125" bestFit="1" customWidth="1"/>
    <col min="3585" max="3585" width="7.7109375" customWidth="1"/>
    <col min="3586" max="3586" width="41.85546875" customWidth="1"/>
    <col min="3587" max="3587" width="15.85546875" customWidth="1"/>
    <col min="3588" max="3588" width="15.140625" customWidth="1"/>
    <col min="3589" max="3590" width="14.7109375" customWidth="1"/>
    <col min="3591" max="3591" width="14.85546875" customWidth="1"/>
    <col min="3592" max="3592" width="17.7109375" customWidth="1"/>
    <col min="3593" max="3594" width="11.42578125" customWidth="1"/>
    <col min="3595" max="3595" width="18.85546875" customWidth="1"/>
    <col min="3596" max="3596" width="35.42578125" bestFit="1" customWidth="1"/>
    <col min="3841" max="3841" width="7.7109375" customWidth="1"/>
    <col min="3842" max="3842" width="41.85546875" customWidth="1"/>
    <col min="3843" max="3843" width="15.85546875" customWidth="1"/>
    <col min="3844" max="3844" width="15.140625" customWidth="1"/>
    <col min="3845" max="3846" width="14.7109375" customWidth="1"/>
    <col min="3847" max="3847" width="14.85546875" customWidth="1"/>
    <col min="3848" max="3848" width="17.7109375" customWidth="1"/>
    <col min="3849" max="3850" width="11.42578125" customWidth="1"/>
    <col min="3851" max="3851" width="18.85546875" customWidth="1"/>
    <col min="3852" max="3852" width="35.42578125" bestFit="1" customWidth="1"/>
    <col min="4097" max="4097" width="7.7109375" customWidth="1"/>
    <col min="4098" max="4098" width="41.85546875" customWidth="1"/>
    <col min="4099" max="4099" width="15.85546875" customWidth="1"/>
    <col min="4100" max="4100" width="15.140625" customWidth="1"/>
    <col min="4101" max="4102" width="14.7109375" customWidth="1"/>
    <col min="4103" max="4103" width="14.85546875" customWidth="1"/>
    <col min="4104" max="4104" width="17.7109375" customWidth="1"/>
    <col min="4105" max="4106" width="11.42578125" customWidth="1"/>
    <col min="4107" max="4107" width="18.85546875" customWidth="1"/>
    <col min="4108" max="4108" width="35.42578125" bestFit="1" customWidth="1"/>
    <col min="4353" max="4353" width="7.7109375" customWidth="1"/>
    <col min="4354" max="4354" width="41.85546875" customWidth="1"/>
    <col min="4355" max="4355" width="15.85546875" customWidth="1"/>
    <col min="4356" max="4356" width="15.140625" customWidth="1"/>
    <col min="4357" max="4358" width="14.7109375" customWidth="1"/>
    <col min="4359" max="4359" width="14.85546875" customWidth="1"/>
    <col min="4360" max="4360" width="17.7109375" customWidth="1"/>
    <col min="4361" max="4362" width="11.42578125" customWidth="1"/>
    <col min="4363" max="4363" width="18.85546875" customWidth="1"/>
    <col min="4364" max="4364" width="35.42578125" bestFit="1" customWidth="1"/>
    <col min="4609" max="4609" width="7.7109375" customWidth="1"/>
    <col min="4610" max="4610" width="41.85546875" customWidth="1"/>
    <col min="4611" max="4611" width="15.85546875" customWidth="1"/>
    <col min="4612" max="4612" width="15.140625" customWidth="1"/>
    <col min="4613" max="4614" width="14.7109375" customWidth="1"/>
    <col min="4615" max="4615" width="14.85546875" customWidth="1"/>
    <col min="4616" max="4616" width="17.7109375" customWidth="1"/>
    <col min="4617" max="4618" width="11.42578125" customWidth="1"/>
    <col min="4619" max="4619" width="18.85546875" customWidth="1"/>
    <col min="4620" max="4620" width="35.42578125" bestFit="1" customWidth="1"/>
    <col min="4865" max="4865" width="7.7109375" customWidth="1"/>
    <col min="4866" max="4866" width="41.85546875" customWidth="1"/>
    <col min="4867" max="4867" width="15.85546875" customWidth="1"/>
    <col min="4868" max="4868" width="15.140625" customWidth="1"/>
    <col min="4869" max="4870" width="14.7109375" customWidth="1"/>
    <col min="4871" max="4871" width="14.85546875" customWidth="1"/>
    <col min="4872" max="4872" width="17.7109375" customWidth="1"/>
    <col min="4873" max="4874" width="11.42578125" customWidth="1"/>
    <col min="4875" max="4875" width="18.85546875" customWidth="1"/>
    <col min="4876" max="4876" width="35.42578125" bestFit="1" customWidth="1"/>
    <col min="5121" max="5121" width="7.7109375" customWidth="1"/>
    <col min="5122" max="5122" width="41.85546875" customWidth="1"/>
    <col min="5123" max="5123" width="15.85546875" customWidth="1"/>
    <col min="5124" max="5124" width="15.140625" customWidth="1"/>
    <col min="5125" max="5126" width="14.7109375" customWidth="1"/>
    <col min="5127" max="5127" width="14.85546875" customWidth="1"/>
    <col min="5128" max="5128" width="17.7109375" customWidth="1"/>
    <col min="5129" max="5130" width="11.42578125" customWidth="1"/>
    <col min="5131" max="5131" width="18.85546875" customWidth="1"/>
    <col min="5132" max="5132" width="35.42578125" bestFit="1" customWidth="1"/>
    <col min="5377" max="5377" width="7.7109375" customWidth="1"/>
    <col min="5378" max="5378" width="41.85546875" customWidth="1"/>
    <col min="5379" max="5379" width="15.85546875" customWidth="1"/>
    <col min="5380" max="5380" width="15.140625" customWidth="1"/>
    <col min="5381" max="5382" width="14.7109375" customWidth="1"/>
    <col min="5383" max="5383" width="14.85546875" customWidth="1"/>
    <col min="5384" max="5384" width="17.7109375" customWidth="1"/>
    <col min="5385" max="5386" width="11.42578125" customWidth="1"/>
    <col min="5387" max="5387" width="18.85546875" customWidth="1"/>
    <col min="5388" max="5388" width="35.42578125" bestFit="1" customWidth="1"/>
    <col min="5633" max="5633" width="7.7109375" customWidth="1"/>
    <col min="5634" max="5634" width="41.85546875" customWidth="1"/>
    <col min="5635" max="5635" width="15.85546875" customWidth="1"/>
    <col min="5636" max="5636" width="15.140625" customWidth="1"/>
    <col min="5637" max="5638" width="14.7109375" customWidth="1"/>
    <col min="5639" max="5639" width="14.85546875" customWidth="1"/>
    <col min="5640" max="5640" width="17.7109375" customWidth="1"/>
    <col min="5641" max="5642" width="11.42578125" customWidth="1"/>
    <col min="5643" max="5643" width="18.85546875" customWidth="1"/>
    <col min="5644" max="5644" width="35.42578125" bestFit="1" customWidth="1"/>
    <col min="5889" max="5889" width="7.7109375" customWidth="1"/>
    <col min="5890" max="5890" width="41.85546875" customWidth="1"/>
    <col min="5891" max="5891" width="15.85546875" customWidth="1"/>
    <col min="5892" max="5892" width="15.140625" customWidth="1"/>
    <col min="5893" max="5894" width="14.7109375" customWidth="1"/>
    <col min="5895" max="5895" width="14.85546875" customWidth="1"/>
    <col min="5896" max="5896" width="17.7109375" customWidth="1"/>
    <col min="5897" max="5898" width="11.42578125" customWidth="1"/>
    <col min="5899" max="5899" width="18.85546875" customWidth="1"/>
    <col min="5900" max="5900" width="35.42578125" bestFit="1" customWidth="1"/>
    <col min="6145" max="6145" width="7.7109375" customWidth="1"/>
    <col min="6146" max="6146" width="41.85546875" customWidth="1"/>
    <col min="6147" max="6147" width="15.85546875" customWidth="1"/>
    <col min="6148" max="6148" width="15.140625" customWidth="1"/>
    <col min="6149" max="6150" width="14.7109375" customWidth="1"/>
    <col min="6151" max="6151" width="14.85546875" customWidth="1"/>
    <col min="6152" max="6152" width="17.7109375" customWidth="1"/>
    <col min="6153" max="6154" width="11.42578125" customWidth="1"/>
    <col min="6155" max="6155" width="18.85546875" customWidth="1"/>
    <col min="6156" max="6156" width="35.42578125" bestFit="1" customWidth="1"/>
    <col min="6401" max="6401" width="7.7109375" customWidth="1"/>
    <col min="6402" max="6402" width="41.85546875" customWidth="1"/>
    <col min="6403" max="6403" width="15.85546875" customWidth="1"/>
    <col min="6404" max="6404" width="15.140625" customWidth="1"/>
    <col min="6405" max="6406" width="14.7109375" customWidth="1"/>
    <col min="6407" max="6407" width="14.85546875" customWidth="1"/>
    <col min="6408" max="6408" width="17.7109375" customWidth="1"/>
    <col min="6409" max="6410" width="11.42578125" customWidth="1"/>
    <col min="6411" max="6411" width="18.85546875" customWidth="1"/>
    <col min="6412" max="6412" width="35.42578125" bestFit="1" customWidth="1"/>
    <col min="6657" max="6657" width="7.7109375" customWidth="1"/>
    <col min="6658" max="6658" width="41.85546875" customWidth="1"/>
    <col min="6659" max="6659" width="15.85546875" customWidth="1"/>
    <col min="6660" max="6660" width="15.140625" customWidth="1"/>
    <col min="6661" max="6662" width="14.7109375" customWidth="1"/>
    <col min="6663" max="6663" width="14.85546875" customWidth="1"/>
    <col min="6664" max="6664" width="17.7109375" customWidth="1"/>
    <col min="6665" max="6666" width="11.42578125" customWidth="1"/>
    <col min="6667" max="6667" width="18.85546875" customWidth="1"/>
    <col min="6668" max="6668" width="35.42578125" bestFit="1" customWidth="1"/>
    <col min="6913" max="6913" width="7.7109375" customWidth="1"/>
    <col min="6914" max="6914" width="41.85546875" customWidth="1"/>
    <col min="6915" max="6915" width="15.85546875" customWidth="1"/>
    <col min="6916" max="6916" width="15.140625" customWidth="1"/>
    <col min="6917" max="6918" width="14.7109375" customWidth="1"/>
    <col min="6919" max="6919" width="14.85546875" customWidth="1"/>
    <col min="6920" max="6920" width="17.7109375" customWidth="1"/>
    <col min="6921" max="6922" width="11.42578125" customWidth="1"/>
    <col min="6923" max="6923" width="18.85546875" customWidth="1"/>
    <col min="6924" max="6924" width="35.42578125" bestFit="1" customWidth="1"/>
    <col min="7169" max="7169" width="7.7109375" customWidth="1"/>
    <col min="7170" max="7170" width="41.85546875" customWidth="1"/>
    <col min="7171" max="7171" width="15.85546875" customWidth="1"/>
    <col min="7172" max="7172" width="15.140625" customWidth="1"/>
    <col min="7173" max="7174" width="14.7109375" customWidth="1"/>
    <col min="7175" max="7175" width="14.85546875" customWidth="1"/>
    <col min="7176" max="7176" width="17.7109375" customWidth="1"/>
    <col min="7177" max="7178" width="11.42578125" customWidth="1"/>
    <col min="7179" max="7179" width="18.85546875" customWidth="1"/>
    <col min="7180" max="7180" width="35.42578125" bestFit="1" customWidth="1"/>
    <col min="7425" max="7425" width="7.7109375" customWidth="1"/>
    <col min="7426" max="7426" width="41.85546875" customWidth="1"/>
    <col min="7427" max="7427" width="15.85546875" customWidth="1"/>
    <col min="7428" max="7428" width="15.140625" customWidth="1"/>
    <col min="7429" max="7430" width="14.7109375" customWidth="1"/>
    <col min="7431" max="7431" width="14.85546875" customWidth="1"/>
    <col min="7432" max="7432" width="17.7109375" customWidth="1"/>
    <col min="7433" max="7434" width="11.42578125" customWidth="1"/>
    <col min="7435" max="7435" width="18.85546875" customWidth="1"/>
    <col min="7436" max="7436" width="35.42578125" bestFit="1" customWidth="1"/>
    <col min="7681" max="7681" width="7.7109375" customWidth="1"/>
    <col min="7682" max="7682" width="41.85546875" customWidth="1"/>
    <col min="7683" max="7683" width="15.85546875" customWidth="1"/>
    <col min="7684" max="7684" width="15.140625" customWidth="1"/>
    <col min="7685" max="7686" width="14.7109375" customWidth="1"/>
    <col min="7687" max="7687" width="14.85546875" customWidth="1"/>
    <col min="7688" max="7688" width="17.7109375" customWidth="1"/>
    <col min="7689" max="7690" width="11.42578125" customWidth="1"/>
    <col min="7691" max="7691" width="18.85546875" customWidth="1"/>
    <col min="7692" max="7692" width="35.42578125" bestFit="1" customWidth="1"/>
    <col min="7937" max="7937" width="7.7109375" customWidth="1"/>
    <col min="7938" max="7938" width="41.85546875" customWidth="1"/>
    <col min="7939" max="7939" width="15.85546875" customWidth="1"/>
    <col min="7940" max="7940" width="15.140625" customWidth="1"/>
    <col min="7941" max="7942" width="14.7109375" customWidth="1"/>
    <col min="7943" max="7943" width="14.85546875" customWidth="1"/>
    <col min="7944" max="7944" width="17.7109375" customWidth="1"/>
    <col min="7945" max="7946" width="11.42578125" customWidth="1"/>
    <col min="7947" max="7947" width="18.85546875" customWidth="1"/>
    <col min="7948" max="7948" width="35.42578125" bestFit="1" customWidth="1"/>
    <col min="8193" max="8193" width="7.7109375" customWidth="1"/>
    <col min="8194" max="8194" width="41.85546875" customWidth="1"/>
    <col min="8195" max="8195" width="15.85546875" customWidth="1"/>
    <col min="8196" max="8196" width="15.140625" customWidth="1"/>
    <col min="8197" max="8198" width="14.7109375" customWidth="1"/>
    <col min="8199" max="8199" width="14.85546875" customWidth="1"/>
    <col min="8200" max="8200" width="17.7109375" customWidth="1"/>
    <col min="8201" max="8202" width="11.42578125" customWidth="1"/>
    <col min="8203" max="8203" width="18.85546875" customWidth="1"/>
    <col min="8204" max="8204" width="35.42578125" bestFit="1" customWidth="1"/>
    <col min="8449" max="8449" width="7.7109375" customWidth="1"/>
    <col min="8450" max="8450" width="41.85546875" customWidth="1"/>
    <col min="8451" max="8451" width="15.85546875" customWidth="1"/>
    <col min="8452" max="8452" width="15.140625" customWidth="1"/>
    <col min="8453" max="8454" width="14.7109375" customWidth="1"/>
    <col min="8455" max="8455" width="14.85546875" customWidth="1"/>
    <col min="8456" max="8456" width="17.7109375" customWidth="1"/>
    <col min="8457" max="8458" width="11.42578125" customWidth="1"/>
    <col min="8459" max="8459" width="18.85546875" customWidth="1"/>
    <col min="8460" max="8460" width="35.42578125" bestFit="1" customWidth="1"/>
    <col min="8705" max="8705" width="7.7109375" customWidth="1"/>
    <col min="8706" max="8706" width="41.85546875" customWidth="1"/>
    <col min="8707" max="8707" width="15.85546875" customWidth="1"/>
    <col min="8708" max="8708" width="15.140625" customWidth="1"/>
    <col min="8709" max="8710" width="14.7109375" customWidth="1"/>
    <col min="8711" max="8711" width="14.85546875" customWidth="1"/>
    <col min="8712" max="8712" width="17.7109375" customWidth="1"/>
    <col min="8713" max="8714" width="11.42578125" customWidth="1"/>
    <col min="8715" max="8715" width="18.85546875" customWidth="1"/>
    <col min="8716" max="8716" width="35.42578125" bestFit="1" customWidth="1"/>
    <col min="8961" max="8961" width="7.7109375" customWidth="1"/>
    <col min="8962" max="8962" width="41.85546875" customWidth="1"/>
    <col min="8963" max="8963" width="15.85546875" customWidth="1"/>
    <col min="8964" max="8964" width="15.140625" customWidth="1"/>
    <col min="8965" max="8966" width="14.7109375" customWidth="1"/>
    <col min="8967" max="8967" width="14.85546875" customWidth="1"/>
    <col min="8968" max="8968" width="17.7109375" customWidth="1"/>
    <col min="8969" max="8970" width="11.42578125" customWidth="1"/>
    <col min="8971" max="8971" width="18.85546875" customWidth="1"/>
    <col min="8972" max="8972" width="35.42578125" bestFit="1" customWidth="1"/>
    <col min="9217" max="9217" width="7.7109375" customWidth="1"/>
    <col min="9218" max="9218" width="41.85546875" customWidth="1"/>
    <col min="9219" max="9219" width="15.85546875" customWidth="1"/>
    <col min="9220" max="9220" width="15.140625" customWidth="1"/>
    <col min="9221" max="9222" width="14.7109375" customWidth="1"/>
    <col min="9223" max="9223" width="14.85546875" customWidth="1"/>
    <col min="9224" max="9224" width="17.7109375" customWidth="1"/>
    <col min="9225" max="9226" width="11.42578125" customWidth="1"/>
    <col min="9227" max="9227" width="18.85546875" customWidth="1"/>
    <col min="9228" max="9228" width="35.42578125" bestFit="1" customWidth="1"/>
    <col min="9473" max="9473" width="7.7109375" customWidth="1"/>
    <col min="9474" max="9474" width="41.85546875" customWidth="1"/>
    <col min="9475" max="9475" width="15.85546875" customWidth="1"/>
    <col min="9476" max="9476" width="15.140625" customWidth="1"/>
    <col min="9477" max="9478" width="14.7109375" customWidth="1"/>
    <col min="9479" max="9479" width="14.85546875" customWidth="1"/>
    <col min="9480" max="9480" width="17.7109375" customWidth="1"/>
    <col min="9481" max="9482" width="11.42578125" customWidth="1"/>
    <col min="9483" max="9483" width="18.85546875" customWidth="1"/>
    <col min="9484" max="9484" width="35.42578125" bestFit="1" customWidth="1"/>
    <col min="9729" max="9729" width="7.7109375" customWidth="1"/>
    <col min="9730" max="9730" width="41.85546875" customWidth="1"/>
    <col min="9731" max="9731" width="15.85546875" customWidth="1"/>
    <col min="9732" max="9732" width="15.140625" customWidth="1"/>
    <col min="9733" max="9734" width="14.7109375" customWidth="1"/>
    <col min="9735" max="9735" width="14.85546875" customWidth="1"/>
    <col min="9736" max="9736" width="17.7109375" customWidth="1"/>
    <col min="9737" max="9738" width="11.42578125" customWidth="1"/>
    <col min="9739" max="9739" width="18.85546875" customWidth="1"/>
    <col min="9740" max="9740" width="35.42578125" bestFit="1" customWidth="1"/>
    <col min="9985" max="9985" width="7.7109375" customWidth="1"/>
    <col min="9986" max="9986" width="41.85546875" customWidth="1"/>
    <col min="9987" max="9987" width="15.85546875" customWidth="1"/>
    <col min="9988" max="9988" width="15.140625" customWidth="1"/>
    <col min="9989" max="9990" width="14.7109375" customWidth="1"/>
    <col min="9991" max="9991" width="14.85546875" customWidth="1"/>
    <col min="9992" max="9992" width="17.7109375" customWidth="1"/>
    <col min="9993" max="9994" width="11.42578125" customWidth="1"/>
    <col min="9995" max="9995" width="18.85546875" customWidth="1"/>
    <col min="9996" max="9996" width="35.42578125" bestFit="1" customWidth="1"/>
    <col min="10241" max="10241" width="7.7109375" customWidth="1"/>
    <col min="10242" max="10242" width="41.85546875" customWidth="1"/>
    <col min="10243" max="10243" width="15.85546875" customWidth="1"/>
    <col min="10244" max="10244" width="15.140625" customWidth="1"/>
    <col min="10245" max="10246" width="14.7109375" customWidth="1"/>
    <col min="10247" max="10247" width="14.85546875" customWidth="1"/>
    <col min="10248" max="10248" width="17.7109375" customWidth="1"/>
    <col min="10249" max="10250" width="11.42578125" customWidth="1"/>
    <col min="10251" max="10251" width="18.85546875" customWidth="1"/>
    <col min="10252" max="10252" width="35.42578125" bestFit="1" customWidth="1"/>
    <col min="10497" max="10497" width="7.7109375" customWidth="1"/>
    <col min="10498" max="10498" width="41.85546875" customWidth="1"/>
    <col min="10499" max="10499" width="15.85546875" customWidth="1"/>
    <col min="10500" max="10500" width="15.140625" customWidth="1"/>
    <col min="10501" max="10502" width="14.7109375" customWidth="1"/>
    <col min="10503" max="10503" width="14.85546875" customWidth="1"/>
    <col min="10504" max="10504" width="17.7109375" customWidth="1"/>
    <col min="10505" max="10506" width="11.42578125" customWidth="1"/>
    <col min="10507" max="10507" width="18.85546875" customWidth="1"/>
    <col min="10508" max="10508" width="35.42578125" bestFit="1" customWidth="1"/>
    <col min="10753" max="10753" width="7.7109375" customWidth="1"/>
    <col min="10754" max="10754" width="41.85546875" customWidth="1"/>
    <col min="10755" max="10755" width="15.85546875" customWidth="1"/>
    <col min="10756" max="10756" width="15.140625" customWidth="1"/>
    <col min="10757" max="10758" width="14.7109375" customWidth="1"/>
    <col min="10759" max="10759" width="14.85546875" customWidth="1"/>
    <col min="10760" max="10760" width="17.7109375" customWidth="1"/>
    <col min="10761" max="10762" width="11.42578125" customWidth="1"/>
    <col min="10763" max="10763" width="18.85546875" customWidth="1"/>
    <col min="10764" max="10764" width="35.42578125" bestFit="1" customWidth="1"/>
    <col min="11009" max="11009" width="7.7109375" customWidth="1"/>
    <col min="11010" max="11010" width="41.85546875" customWidth="1"/>
    <col min="11011" max="11011" width="15.85546875" customWidth="1"/>
    <col min="11012" max="11012" width="15.140625" customWidth="1"/>
    <col min="11013" max="11014" width="14.7109375" customWidth="1"/>
    <col min="11015" max="11015" width="14.85546875" customWidth="1"/>
    <col min="11016" max="11016" width="17.7109375" customWidth="1"/>
    <col min="11017" max="11018" width="11.42578125" customWidth="1"/>
    <col min="11019" max="11019" width="18.85546875" customWidth="1"/>
    <col min="11020" max="11020" width="35.42578125" bestFit="1" customWidth="1"/>
    <col min="11265" max="11265" width="7.7109375" customWidth="1"/>
    <col min="11266" max="11266" width="41.85546875" customWidth="1"/>
    <col min="11267" max="11267" width="15.85546875" customWidth="1"/>
    <col min="11268" max="11268" width="15.140625" customWidth="1"/>
    <col min="11269" max="11270" width="14.7109375" customWidth="1"/>
    <col min="11271" max="11271" width="14.85546875" customWidth="1"/>
    <col min="11272" max="11272" width="17.7109375" customWidth="1"/>
    <col min="11273" max="11274" width="11.42578125" customWidth="1"/>
    <col min="11275" max="11275" width="18.85546875" customWidth="1"/>
    <col min="11276" max="11276" width="35.42578125" bestFit="1" customWidth="1"/>
    <col min="11521" max="11521" width="7.7109375" customWidth="1"/>
    <col min="11522" max="11522" width="41.85546875" customWidth="1"/>
    <col min="11523" max="11523" width="15.85546875" customWidth="1"/>
    <col min="11524" max="11524" width="15.140625" customWidth="1"/>
    <col min="11525" max="11526" width="14.7109375" customWidth="1"/>
    <col min="11527" max="11527" width="14.85546875" customWidth="1"/>
    <col min="11528" max="11528" width="17.7109375" customWidth="1"/>
    <col min="11529" max="11530" width="11.42578125" customWidth="1"/>
    <col min="11531" max="11531" width="18.85546875" customWidth="1"/>
    <col min="11532" max="11532" width="35.42578125" bestFit="1" customWidth="1"/>
    <col min="11777" max="11777" width="7.7109375" customWidth="1"/>
    <col min="11778" max="11778" width="41.85546875" customWidth="1"/>
    <col min="11779" max="11779" width="15.85546875" customWidth="1"/>
    <col min="11780" max="11780" width="15.140625" customWidth="1"/>
    <col min="11781" max="11782" width="14.7109375" customWidth="1"/>
    <col min="11783" max="11783" width="14.85546875" customWidth="1"/>
    <col min="11784" max="11784" width="17.7109375" customWidth="1"/>
    <col min="11785" max="11786" width="11.42578125" customWidth="1"/>
    <col min="11787" max="11787" width="18.85546875" customWidth="1"/>
    <col min="11788" max="11788" width="35.42578125" bestFit="1" customWidth="1"/>
    <col min="12033" max="12033" width="7.7109375" customWidth="1"/>
    <col min="12034" max="12034" width="41.85546875" customWidth="1"/>
    <col min="12035" max="12035" width="15.85546875" customWidth="1"/>
    <col min="12036" max="12036" width="15.140625" customWidth="1"/>
    <col min="12037" max="12038" width="14.7109375" customWidth="1"/>
    <col min="12039" max="12039" width="14.85546875" customWidth="1"/>
    <col min="12040" max="12040" width="17.7109375" customWidth="1"/>
    <col min="12041" max="12042" width="11.42578125" customWidth="1"/>
    <col min="12043" max="12043" width="18.85546875" customWidth="1"/>
    <col min="12044" max="12044" width="35.42578125" bestFit="1" customWidth="1"/>
    <col min="12289" max="12289" width="7.7109375" customWidth="1"/>
    <col min="12290" max="12290" width="41.85546875" customWidth="1"/>
    <col min="12291" max="12291" width="15.85546875" customWidth="1"/>
    <col min="12292" max="12292" width="15.140625" customWidth="1"/>
    <col min="12293" max="12294" width="14.7109375" customWidth="1"/>
    <col min="12295" max="12295" width="14.85546875" customWidth="1"/>
    <col min="12296" max="12296" width="17.7109375" customWidth="1"/>
    <col min="12297" max="12298" width="11.42578125" customWidth="1"/>
    <col min="12299" max="12299" width="18.85546875" customWidth="1"/>
    <col min="12300" max="12300" width="35.42578125" bestFit="1" customWidth="1"/>
    <col min="12545" max="12545" width="7.7109375" customWidth="1"/>
    <col min="12546" max="12546" width="41.85546875" customWidth="1"/>
    <col min="12547" max="12547" width="15.85546875" customWidth="1"/>
    <col min="12548" max="12548" width="15.140625" customWidth="1"/>
    <col min="12549" max="12550" width="14.7109375" customWidth="1"/>
    <col min="12551" max="12551" width="14.85546875" customWidth="1"/>
    <col min="12552" max="12552" width="17.7109375" customWidth="1"/>
    <col min="12553" max="12554" width="11.42578125" customWidth="1"/>
    <col min="12555" max="12555" width="18.85546875" customWidth="1"/>
    <col min="12556" max="12556" width="35.42578125" bestFit="1" customWidth="1"/>
    <col min="12801" max="12801" width="7.7109375" customWidth="1"/>
    <col min="12802" max="12802" width="41.85546875" customWidth="1"/>
    <col min="12803" max="12803" width="15.85546875" customWidth="1"/>
    <col min="12804" max="12804" width="15.140625" customWidth="1"/>
    <col min="12805" max="12806" width="14.7109375" customWidth="1"/>
    <col min="12807" max="12807" width="14.85546875" customWidth="1"/>
    <col min="12808" max="12808" width="17.7109375" customWidth="1"/>
    <col min="12809" max="12810" width="11.42578125" customWidth="1"/>
    <col min="12811" max="12811" width="18.85546875" customWidth="1"/>
    <col min="12812" max="12812" width="35.42578125" bestFit="1" customWidth="1"/>
    <col min="13057" max="13057" width="7.7109375" customWidth="1"/>
    <col min="13058" max="13058" width="41.85546875" customWidth="1"/>
    <col min="13059" max="13059" width="15.85546875" customWidth="1"/>
    <col min="13060" max="13060" width="15.140625" customWidth="1"/>
    <col min="13061" max="13062" width="14.7109375" customWidth="1"/>
    <col min="13063" max="13063" width="14.85546875" customWidth="1"/>
    <col min="13064" max="13064" width="17.7109375" customWidth="1"/>
    <col min="13065" max="13066" width="11.42578125" customWidth="1"/>
    <col min="13067" max="13067" width="18.85546875" customWidth="1"/>
    <col min="13068" max="13068" width="35.42578125" bestFit="1" customWidth="1"/>
    <col min="13313" max="13313" width="7.7109375" customWidth="1"/>
    <col min="13314" max="13314" width="41.85546875" customWidth="1"/>
    <col min="13315" max="13315" width="15.85546875" customWidth="1"/>
    <col min="13316" max="13316" width="15.140625" customWidth="1"/>
    <col min="13317" max="13318" width="14.7109375" customWidth="1"/>
    <col min="13319" max="13319" width="14.85546875" customWidth="1"/>
    <col min="13320" max="13320" width="17.7109375" customWidth="1"/>
    <col min="13321" max="13322" width="11.42578125" customWidth="1"/>
    <col min="13323" max="13323" width="18.85546875" customWidth="1"/>
    <col min="13324" max="13324" width="35.42578125" bestFit="1" customWidth="1"/>
    <col min="13569" max="13569" width="7.7109375" customWidth="1"/>
    <col min="13570" max="13570" width="41.85546875" customWidth="1"/>
    <col min="13571" max="13571" width="15.85546875" customWidth="1"/>
    <col min="13572" max="13572" width="15.140625" customWidth="1"/>
    <col min="13573" max="13574" width="14.7109375" customWidth="1"/>
    <col min="13575" max="13575" width="14.85546875" customWidth="1"/>
    <col min="13576" max="13576" width="17.7109375" customWidth="1"/>
    <col min="13577" max="13578" width="11.42578125" customWidth="1"/>
    <col min="13579" max="13579" width="18.85546875" customWidth="1"/>
    <col min="13580" max="13580" width="35.42578125" bestFit="1" customWidth="1"/>
    <col min="13825" max="13825" width="7.7109375" customWidth="1"/>
    <col min="13826" max="13826" width="41.85546875" customWidth="1"/>
    <col min="13827" max="13827" width="15.85546875" customWidth="1"/>
    <col min="13828" max="13828" width="15.140625" customWidth="1"/>
    <col min="13829" max="13830" width="14.7109375" customWidth="1"/>
    <col min="13831" max="13831" width="14.85546875" customWidth="1"/>
    <col min="13832" max="13832" width="17.7109375" customWidth="1"/>
    <col min="13833" max="13834" width="11.42578125" customWidth="1"/>
    <col min="13835" max="13835" width="18.85546875" customWidth="1"/>
    <col min="13836" max="13836" width="35.42578125" bestFit="1" customWidth="1"/>
    <col min="14081" max="14081" width="7.7109375" customWidth="1"/>
    <col min="14082" max="14082" width="41.85546875" customWidth="1"/>
    <col min="14083" max="14083" width="15.85546875" customWidth="1"/>
    <col min="14084" max="14084" width="15.140625" customWidth="1"/>
    <col min="14085" max="14086" width="14.7109375" customWidth="1"/>
    <col min="14087" max="14087" width="14.85546875" customWidth="1"/>
    <col min="14088" max="14088" width="17.7109375" customWidth="1"/>
    <col min="14089" max="14090" width="11.42578125" customWidth="1"/>
    <col min="14091" max="14091" width="18.85546875" customWidth="1"/>
    <col min="14092" max="14092" width="35.42578125" bestFit="1" customWidth="1"/>
    <col min="14337" max="14337" width="7.7109375" customWidth="1"/>
    <col min="14338" max="14338" width="41.85546875" customWidth="1"/>
    <col min="14339" max="14339" width="15.85546875" customWidth="1"/>
    <col min="14340" max="14340" width="15.140625" customWidth="1"/>
    <col min="14341" max="14342" width="14.7109375" customWidth="1"/>
    <col min="14343" max="14343" width="14.85546875" customWidth="1"/>
    <col min="14344" max="14344" width="17.7109375" customWidth="1"/>
    <col min="14345" max="14346" width="11.42578125" customWidth="1"/>
    <col min="14347" max="14347" width="18.85546875" customWidth="1"/>
    <col min="14348" max="14348" width="35.42578125" bestFit="1" customWidth="1"/>
    <col min="14593" max="14593" width="7.7109375" customWidth="1"/>
    <col min="14594" max="14594" width="41.85546875" customWidth="1"/>
    <col min="14595" max="14595" width="15.85546875" customWidth="1"/>
    <col min="14596" max="14596" width="15.140625" customWidth="1"/>
    <col min="14597" max="14598" width="14.7109375" customWidth="1"/>
    <col min="14599" max="14599" width="14.85546875" customWidth="1"/>
    <col min="14600" max="14600" width="17.7109375" customWidth="1"/>
    <col min="14601" max="14602" width="11.42578125" customWidth="1"/>
    <col min="14603" max="14603" width="18.85546875" customWidth="1"/>
    <col min="14604" max="14604" width="35.42578125" bestFit="1" customWidth="1"/>
    <col min="14849" max="14849" width="7.7109375" customWidth="1"/>
    <col min="14850" max="14850" width="41.85546875" customWidth="1"/>
    <col min="14851" max="14851" width="15.85546875" customWidth="1"/>
    <col min="14852" max="14852" width="15.140625" customWidth="1"/>
    <col min="14853" max="14854" width="14.7109375" customWidth="1"/>
    <col min="14855" max="14855" width="14.85546875" customWidth="1"/>
    <col min="14856" max="14856" width="17.7109375" customWidth="1"/>
    <col min="14857" max="14858" width="11.42578125" customWidth="1"/>
    <col min="14859" max="14859" width="18.85546875" customWidth="1"/>
    <col min="14860" max="14860" width="35.42578125" bestFit="1" customWidth="1"/>
    <col min="15105" max="15105" width="7.7109375" customWidth="1"/>
    <col min="15106" max="15106" width="41.85546875" customWidth="1"/>
    <col min="15107" max="15107" width="15.85546875" customWidth="1"/>
    <col min="15108" max="15108" width="15.140625" customWidth="1"/>
    <col min="15109" max="15110" width="14.7109375" customWidth="1"/>
    <col min="15111" max="15111" width="14.85546875" customWidth="1"/>
    <col min="15112" max="15112" width="17.7109375" customWidth="1"/>
    <col min="15113" max="15114" width="11.42578125" customWidth="1"/>
    <col min="15115" max="15115" width="18.85546875" customWidth="1"/>
    <col min="15116" max="15116" width="35.42578125" bestFit="1" customWidth="1"/>
    <col min="15361" max="15361" width="7.7109375" customWidth="1"/>
    <col min="15362" max="15362" width="41.85546875" customWidth="1"/>
    <col min="15363" max="15363" width="15.85546875" customWidth="1"/>
    <col min="15364" max="15364" width="15.140625" customWidth="1"/>
    <col min="15365" max="15366" width="14.7109375" customWidth="1"/>
    <col min="15367" max="15367" width="14.85546875" customWidth="1"/>
    <col min="15368" max="15368" width="17.7109375" customWidth="1"/>
    <col min="15369" max="15370" width="11.42578125" customWidth="1"/>
    <col min="15371" max="15371" width="18.85546875" customWidth="1"/>
    <col min="15372" max="15372" width="35.42578125" bestFit="1" customWidth="1"/>
    <col min="15617" max="15617" width="7.7109375" customWidth="1"/>
    <col min="15618" max="15618" width="41.85546875" customWidth="1"/>
    <col min="15619" max="15619" width="15.85546875" customWidth="1"/>
    <col min="15620" max="15620" width="15.140625" customWidth="1"/>
    <col min="15621" max="15622" width="14.7109375" customWidth="1"/>
    <col min="15623" max="15623" width="14.85546875" customWidth="1"/>
    <col min="15624" max="15624" width="17.7109375" customWidth="1"/>
    <col min="15625" max="15626" width="11.42578125" customWidth="1"/>
    <col min="15627" max="15627" width="18.85546875" customWidth="1"/>
    <col min="15628" max="15628" width="35.42578125" bestFit="1" customWidth="1"/>
    <col min="15873" max="15873" width="7.7109375" customWidth="1"/>
    <col min="15874" max="15874" width="41.85546875" customWidth="1"/>
    <col min="15875" max="15875" width="15.85546875" customWidth="1"/>
    <col min="15876" max="15876" width="15.140625" customWidth="1"/>
    <col min="15877" max="15878" width="14.7109375" customWidth="1"/>
    <col min="15879" max="15879" width="14.85546875" customWidth="1"/>
    <col min="15880" max="15880" width="17.7109375" customWidth="1"/>
    <col min="15881" max="15882" width="11.42578125" customWidth="1"/>
    <col min="15883" max="15883" width="18.85546875" customWidth="1"/>
    <col min="15884" max="15884" width="35.42578125" bestFit="1" customWidth="1"/>
    <col min="16129" max="16129" width="7.7109375" customWidth="1"/>
    <col min="16130" max="16130" width="41.85546875" customWidth="1"/>
    <col min="16131" max="16131" width="15.85546875" customWidth="1"/>
    <col min="16132" max="16132" width="15.140625" customWidth="1"/>
    <col min="16133" max="16134" width="14.7109375" customWidth="1"/>
    <col min="16135" max="16135" width="14.85546875" customWidth="1"/>
    <col min="16136" max="16136" width="17.7109375" customWidth="1"/>
    <col min="16137" max="16138" width="11.42578125" customWidth="1"/>
    <col min="16139" max="16139" width="18.85546875" customWidth="1"/>
    <col min="16140" max="16140" width="35.42578125" bestFit="1" customWidth="1"/>
  </cols>
  <sheetData>
    <row r="1" spans="1:12" ht="21" customHeight="1" thickBot="1">
      <c r="A1" s="79" t="s">
        <v>285</v>
      </c>
      <c r="B1" s="79"/>
      <c r="C1" s="79"/>
      <c r="D1" s="79"/>
      <c r="E1" s="79"/>
      <c r="F1" s="79"/>
      <c r="G1"/>
      <c r="H1"/>
      <c r="I1" s="86"/>
      <c r="J1" s="179" t="s">
        <v>0</v>
      </c>
      <c r="K1" s="962">
        <v>2012</v>
      </c>
      <c r="L1" s="963"/>
    </row>
    <row r="2" spans="1:12" ht="25.15" customHeight="1" thickBot="1">
      <c r="A2" s="18"/>
      <c r="B2" s="18"/>
      <c r="C2" s="18"/>
      <c r="D2" s="18"/>
      <c r="E2" s="18"/>
      <c r="F2" s="18"/>
      <c r="G2" s="56"/>
      <c r="H2" s="56"/>
      <c r="I2" s="120"/>
      <c r="J2" s="179" t="s">
        <v>397</v>
      </c>
      <c r="K2" s="960">
        <v>2012</v>
      </c>
      <c r="L2" s="961"/>
    </row>
    <row r="3" spans="1:12" ht="64.5" thickBot="1">
      <c r="A3" s="29" t="s">
        <v>1</v>
      </c>
      <c r="B3" s="121" t="s">
        <v>412</v>
      </c>
      <c r="C3" s="122" t="s">
        <v>333</v>
      </c>
      <c r="D3" s="122" t="s">
        <v>286</v>
      </c>
      <c r="E3" s="29" t="s">
        <v>277</v>
      </c>
      <c r="F3" s="122" t="s">
        <v>410</v>
      </c>
      <c r="G3" s="122" t="s">
        <v>411</v>
      </c>
      <c r="H3" s="29" t="s">
        <v>408</v>
      </c>
      <c r="I3" s="319" t="s">
        <v>288</v>
      </c>
      <c r="J3" s="319" t="s">
        <v>594</v>
      </c>
      <c r="K3" s="320" t="s">
        <v>279</v>
      </c>
      <c r="L3" s="180" t="s">
        <v>400</v>
      </c>
    </row>
    <row r="4" spans="1:12" ht="13.15" customHeight="1">
      <c r="A4" s="1" t="s">
        <v>424</v>
      </c>
      <c r="B4" s="321" t="s">
        <v>595</v>
      </c>
      <c r="C4" s="322" t="s">
        <v>65</v>
      </c>
      <c r="D4" s="76">
        <v>10</v>
      </c>
      <c r="E4" s="76">
        <v>10</v>
      </c>
      <c r="F4" s="76">
        <v>10</v>
      </c>
      <c r="G4" s="323">
        <f t="shared" ref="G4:G14" si="0">F4/E4</f>
        <v>1</v>
      </c>
      <c r="H4" s="324" t="s">
        <v>46</v>
      </c>
      <c r="I4" s="325">
        <v>10</v>
      </c>
      <c r="J4" s="326">
        <f t="shared" ref="J4:J9" si="1">I4/D4</f>
        <v>1</v>
      </c>
      <c r="K4" s="326">
        <f t="shared" ref="K4:K9" si="2">J4/G4</f>
        <v>1</v>
      </c>
      <c r="L4" s="140" t="s">
        <v>596</v>
      </c>
    </row>
    <row r="5" spans="1:12" ht="13.15" customHeight="1" thickBot="1">
      <c r="A5" s="1" t="s">
        <v>424</v>
      </c>
      <c r="B5" s="327" t="s">
        <v>597</v>
      </c>
      <c r="C5" s="328" t="s">
        <v>65</v>
      </c>
      <c r="D5" s="76">
        <v>14</v>
      </c>
      <c r="E5" s="76">
        <v>14</v>
      </c>
      <c r="F5" s="76">
        <v>14</v>
      </c>
      <c r="G5" s="323">
        <f t="shared" si="0"/>
        <v>1</v>
      </c>
      <c r="H5" s="324" t="s">
        <v>46</v>
      </c>
      <c r="I5" s="325">
        <v>14</v>
      </c>
      <c r="J5" s="326">
        <f t="shared" si="1"/>
        <v>1</v>
      </c>
      <c r="K5" s="326">
        <f t="shared" si="2"/>
        <v>1</v>
      </c>
      <c r="L5" s="140" t="s">
        <v>596</v>
      </c>
    </row>
    <row r="6" spans="1:12" ht="13.15" customHeight="1">
      <c r="A6" s="1" t="s">
        <v>424</v>
      </c>
      <c r="B6" s="327" t="s">
        <v>598</v>
      </c>
      <c r="C6" s="322" t="s">
        <v>65</v>
      </c>
      <c r="D6" s="76">
        <v>13</v>
      </c>
      <c r="E6" s="76">
        <v>13</v>
      </c>
      <c r="F6" s="76">
        <v>13</v>
      </c>
      <c r="G6" s="323">
        <f t="shared" si="0"/>
        <v>1</v>
      </c>
      <c r="H6" s="324" t="s">
        <v>46</v>
      </c>
      <c r="I6" s="325">
        <v>13</v>
      </c>
      <c r="J6" s="326">
        <f t="shared" si="1"/>
        <v>1</v>
      </c>
      <c r="K6" s="326">
        <f t="shared" si="2"/>
        <v>1</v>
      </c>
      <c r="L6" s="140" t="s">
        <v>596</v>
      </c>
    </row>
    <row r="7" spans="1:12" ht="13.15" customHeight="1" thickBot="1">
      <c r="A7" s="1" t="s">
        <v>424</v>
      </c>
      <c r="B7" s="327" t="s">
        <v>599</v>
      </c>
      <c r="C7" s="328" t="s">
        <v>65</v>
      </c>
      <c r="D7" s="76">
        <v>24</v>
      </c>
      <c r="E7" s="76">
        <v>24</v>
      </c>
      <c r="F7" s="76">
        <v>24</v>
      </c>
      <c r="G7" s="323">
        <f t="shared" si="0"/>
        <v>1</v>
      </c>
      <c r="H7" s="324" t="s">
        <v>46</v>
      </c>
      <c r="I7" s="325">
        <v>24</v>
      </c>
      <c r="J7" s="326">
        <f t="shared" si="1"/>
        <v>1</v>
      </c>
      <c r="K7" s="326">
        <f t="shared" si="2"/>
        <v>1</v>
      </c>
      <c r="L7" s="140" t="s">
        <v>596</v>
      </c>
    </row>
    <row r="8" spans="1:12" ht="25.5">
      <c r="A8" s="1" t="s">
        <v>424</v>
      </c>
      <c r="B8" s="327" t="s">
        <v>600</v>
      </c>
      <c r="C8" s="322" t="s">
        <v>65</v>
      </c>
      <c r="D8" s="76">
        <v>49</v>
      </c>
      <c r="E8" s="76">
        <v>49</v>
      </c>
      <c r="F8" s="76">
        <v>49</v>
      </c>
      <c r="G8" s="323">
        <f t="shared" si="0"/>
        <v>1</v>
      </c>
      <c r="H8" s="324" t="s">
        <v>46</v>
      </c>
      <c r="I8" s="325">
        <v>49</v>
      </c>
      <c r="J8" s="326">
        <f t="shared" si="1"/>
        <v>1</v>
      </c>
      <c r="K8" s="326">
        <f t="shared" si="2"/>
        <v>1</v>
      </c>
      <c r="L8" s="140" t="s">
        <v>596</v>
      </c>
    </row>
    <row r="9" spans="1:12">
      <c r="A9" s="1" t="s">
        <v>424</v>
      </c>
      <c r="B9" s="327" t="s">
        <v>601</v>
      </c>
      <c r="C9" s="328" t="s">
        <v>65</v>
      </c>
      <c r="D9" s="76">
        <v>5</v>
      </c>
      <c r="E9" s="76">
        <v>5</v>
      </c>
      <c r="F9" s="76">
        <v>5</v>
      </c>
      <c r="G9" s="323">
        <f t="shared" si="0"/>
        <v>1</v>
      </c>
      <c r="H9" s="324" t="s">
        <v>46</v>
      </c>
      <c r="I9" s="325">
        <v>5</v>
      </c>
      <c r="J9" s="326">
        <f t="shared" si="1"/>
        <v>1</v>
      </c>
      <c r="K9" s="326">
        <f t="shared" si="2"/>
        <v>1</v>
      </c>
      <c r="L9" s="140" t="s">
        <v>596</v>
      </c>
    </row>
    <row r="10" spans="1:12" ht="13.5" thickBot="1">
      <c r="A10" s="1"/>
      <c r="B10" s="329"/>
      <c r="C10" s="328"/>
      <c r="D10" s="76"/>
      <c r="E10" s="76"/>
      <c r="F10" s="76"/>
      <c r="G10" s="323"/>
      <c r="H10" s="324"/>
      <c r="I10" s="325"/>
      <c r="J10" s="326"/>
      <c r="K10" s="325"/>
      <c r="L10" s="140"/>
    </row>
    <row r="11" spans="1:12" ht="13.5" thickBot="1">
      <c r="A11" s="29" t="s">
        <v>1</v>
      </c>
      <c r="B11" s="121" t="s">
        <v>602</v>
      </c>
      <c r="C11" s="328"/>
      <c r="D11" s="76"/>
      <c r="E11" s="76"/>
      <c r="F11" s="76"/>
      <c r="G11" s="323"/>
      <c r="H11" s="324"/>
      <c r="I11" s="325"/>
      <c r="J11" s="326"/>
      <c r="K11" s="325"/>
      <c r="L11" s="140"/>
    </row>
    <row r="12" spans="1:12" ht="13.15" customHeight="1">
      <c r="A12" s="1" t="s">
        <v>424</v>
      </c>
      <c r="B12" s="327" t="s">
        <v>289</v>
      </c>
      <c r="C12" s="328" t="s">
        <v>65</v>
      </c>
      <c r="D12" s="76">
        <v>56</v>
      </c>
      <c r="E12" s="76">
        <v>56</v>
      </c>
      <c r="F12" s="76">
        <v>56</v>
      </c>
      <c r="G12" s="323">
        <f t="shared" si="0"/>
        <v>1</v>
      </c>
      <c r="H12" s="324" t="s">
        <v>46</v>
      </c>
      <c r="I12" s="325">
        <v>56</v>
      </c>
      <c r="J12" s="326">
        <f>I12/D12</f>
        <v>1</v>
      </c>
      <c r="K12" s="326">
        <f>J12/G12</f>
        <v>1</v>
      </c>
      <c r="L12" s="140" t="s">
        <v>596</v>
      </c>
    </row>
    <row r="13" spans="1:12">
      <c r="A13" s="1" t="s">
        <v>424</v>
      </c>
      <c r="B13" s="327" t="s">
        <v>290</v>
      </c>
      <c r="C13" s="328" t="s">
        <v>65</v>
      </c>
      <c r="D13" s="76">
        <v>37</v>
      </c>
      <c r="E13" s="76">
        <v>37</v>
      </c>
      <c r="F13" s="76">
        <v>37</v>
      </c>
      <c r="G13" s="323">
        <f t="shared" si="0"/>
        <v>1</v>
      </c>
      <c r="H13" s="324" t="s">
        <v>46</v>
      </c>
      <c r="I13" s="325">
        <v>37</v>
      </c>
      <c r="J13" s="326">
        <f>I13/D13</f>
        <v>1</v>
      </c>
      <c r="K13" s="326">
        <f>J13/G13</f>
        <v>1</v>
      </c>
      <c r="L13" s="140" t="s">
        <v>596</v>
      </c>
    </row>
    <row r="14" spans="1:12" ht="15" customHeight="1">
      <c r="A14" s="1" t="s">
        <v>424</v>
      </c>
      <c r="B14" s="327" t="s">
        <v>603</v>
      </c>
      <c r="C14" s="328" t="s">
        <v>65</v>
      </c>
      <c r="D14" s="76">
        <v>22</v>
      </c>
      <c r="E14" s="76">
        <v>22</v>
      </c>
      <c r="F14" s="76">
        <v>22</v>
      </c>
      <c r="G14" s="323">
        <f t="shared" si="0"/>
        <v>1</v>
      </c>
      <c r="H14" s="324" t="s">
        <v>46</v>
      </c>
      <c r="I14" s="325">
        <v>22</v>
      </c>
      <c r="J14" s="326">
        <f>I14/D14</f>
        <v>1</v>
      </c>
      <c r="K14" s="326">
        <f>J14/G14</f>
        <v>1</v>
      </c>
      <c r="L14" s="140" t="s">
        <v>596</v>
      </c>
    </row>
    <row r="15" spans="1:12">
      <c r="A15" s="1" t="s">
        <v>424</v>
      </c>
      <c r="B15" s="327" t="s">
        <v>604</v>
      </c>
      <c r="C15" s="328" t="s">
        <v>65</v>
      </c>
      <c r="D15" s="76">
        <v>0</v>
      </c>
      <c r="E15" s="76">
        <v>0</v>
      </c>
      <c r="F15" s="76">
        <v>0</v>
      </c>
      <c r="G15" s="323" t="s">
        <v>140</v>
      </c>
      <c r="H15" s="324" t="s">
        <v>46</v>
      </c>
      <c r="I15" s="325"/>
      <c r="J15" s="326"/>
      <c r="K15" s="326"/>
      <c r="L15" s="140" t="s">
        <v>596</v>
      </c>
    </row>
    <row r="16" spans="1:12">
      <c r="A16" s="20"/>
      <c r="B16" s="96"/>
      <c r="C16" s="96"/>
      <c r="D16" s="76"/>
      <c r="E16" s="20"/>
      <c r="F16" s="76"/>
      <c r="G16" s="123"/>
      <c r="H16" s="20"/>
      <c r="I16" s="325"/>
      <c r="J16" s="326"/>
      <c r="K16" s="325"/>
      <c r="L16" s="140"/>
    </row>
    <row r="17" spans="1:13">
      <c r="A17" s="115"/>
      <c r="B17" s="124"/>
      <c r="C17" s="124"/>
      <c r="D17" s="125"/>
      <c r="E17" s="125"/>
      <c r="F17" s="125"/>
      <c r="G17" s="126"/>
      <c r="H17" s="127"/>
      <c r="I17" s="330"/>
      <c r="J17" s="330"/>
      <c r="K17" s="330"/>
      <c r="L17" s="181"/>
    </row>
    <row r="18" spans="1:13">
      <c r="A18" s="140"/>
      <c r="B18" s="182"/>
      <c r="C18" s="182"/>
      <c r="D18" s="183"/>
      <c r="E18" s="183"/>
      <c r="F18" s="183"/>
      <c r="G18" s="184"/>
      <c r="H18" s="185"/>
      <c r="I18" s="331"/>
      <c r="J18" s="331"/>
      <c r="K18" s="331"/>
      <c r="L18" s="140"/>
    </row>
    <row r="19" spans="1:13">
      <c r="A19" s="964" t="s">
        <v>413</v>
      </c>
      <c r="B19" s="964"/>
      <c r="C19" s="964"/>
      <c r="D19" s="964"/>
      <c r="E19" s="964"/>
      <c r="F19" s="964"/>
      <c r="G19" s="964"/>
      <c r="H19" s="25"/>
      <c r="I19" s="84"/>
      <c r="J19" s="84"/>
      <c r="K19" s="84"/>
      <c r="L19" s="25"/>
    </row>
    <row r="20" spans="1:13">
      <c r="A20" s="31" t="s">
        <v>380</v>
      </c>
      <c r="B20" s="25"/>
      <c r="C20" s="25"/>
      <c r="D20" s="25"/>
      <c r="E20" s="25"/>
      <c r="F20" s="25"/>
      <c r="G20" s="25"/>
      <c r="H20" s="25"/>
      <c r="I20" s="84"/>
      <c r="J20" s="84"/>
      <c r="K20" s="84"/>
      <c r="L20" s="25"/>
    </row>
    <row r="21" spans="1:13">
      <c r="A21" s="31" t="s">
        <v>409</v>
      </c>
      <c r="B21" s="54"/>
      <c r="C21" s="151"/>
      <c r="D21" s="151"/>
      <c r="E21" s="151"/>
      <c r="F21" s="151"/>
      <c r="G21" s="151"/>
      <c r="H21" s="151"/>
      <c r="I21" s="151"/>
      <c r="J21" s="151"/>
      <c r="K21" s="25"/>
      <c r="L21" s="25"/>
      <c r="M21" s="2"/>
    </row>
    <row r="22" spans="1:13">
      <c r="A22" s="25"/>
      <c r="B22" s="25"/>
      <c r="C22" s="25"/>
      <c r="D22" s="25"/>
      <c r="E22" s="25"/>
      <c r="F22" s="25"/>
      <c r="G22" s="25"/>
      <c r="H22" s="25"/>
      <c r="I22" s="25"/>
      <c r="J22" s="25"/>
      <c r="K22" s="25"/>
      <c r="L22" s="54"/>
    </row>
  </sheetData>
  <mergeCells count="3">
    <mergeCell ref="K2:L2"/>
    <mergeCell ref="K1:L1"/>
    <mergeCell ref="A19:G19"/>
  </mergeCells>
  <phoneticPr fontId="32" type="noConversion"/>
  <pageMargins left="0.70866141732283472" right="0.70866141732283472" top="0.78740157480314965" bottom="0.78740157480314965" header="0.51181102362204722" footer="0.51181102362204722"/>
  <pageSetup paperSize="9" scale="78" firstPageNumber="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4"/>
  <sheetViews>
    <sheetView zoomScaleNormal="100" zoomScaleSheetLayoutView="100" workbookViewId="0">
      <selection activeCell="D30" sqref="D30"/>
    </sheetView>
  </sheetViews>
  <sheetFormatPr defaultRowHeight="12.75"/>
  <cols>
    <col min="1" max="1" width="7" style="2" customWidth="1"/>
    <col min="2" max="2" width="54.42578125" style="2" customWidth="1"/>
    <col min="3" max="3" width="12.85546875" style="2" customWidth="1"/>
    <col min="4" max="4" width="20" style="2" customWidth="1"/>
    <col min="5" max="7" width="19.7109375" style="2" customWidth="1"/>
    <col min="8" max="8" width="13.140625" style="2" customWidth="1"/>
    <col min="9" max="9" width="14.7109375" style="2" customWidth="1"/>
    <col min="10" max="10" width="24" style="2" customWidth="1"/>
    <col min="257" max="257" width="7" customWidth="1"/>
    <col min="258" max="258" width="54.42578125" customWidth="1"/>
    <col min="259" max="259" width="12.85546875" customWidth="1"/>
    <col min="260" max="260" width="20" customWidth="1"/>
    <col min="261" max="263" width="19.7109375" customWidth="1"/>
    <col min="264" max="264" width="13.140625" customWidth="1"/>
    <col min="265" max="265" width="14.7109375" customWidth="1"/>
    <col min="266" max="266" width="24" customWidth="1"/>
    <col min="513" max="513" width="7" customWidth="1"/>
    <col min="514" max="514" width="54.42578125" customWidth="1"/>
    <col min="515" max="515" width="12.85546875" customWidth="1"/>
    <col min="516" max="516" width="20" customWidth="1"/>
    <col min="517" max="519" width="19.7109375" customWidth="1"/>
    <col min="520" max="520" width="13.140625" customWidth="1"/>
    <col min="521" max="521" width="14.7109375" customWidth="1"/>
    <col min="522" max="522" width="24" customWidth="1"/>
    <col min="769" max="769" width="7" customWidth="1"/>
    <col min="770" max="770" width="54.42578125" customWidth="1"/>
    <col min="771" max="771" width="12.85546875" customWidth="1"/>
    <col min="772" max="772" width="20" customWidth="1"/>
    <col min="773" max="775" width="19.7109375" customWidth="1"/>
    <col min="776" max="776" width="13.140625" customWidth="1"/>
    <col min="777" max="777" width="14.7109375" customWidth="1"/>
    <col min="778" max="778" width="24" customWidth="1"/>
    <col min="1025" max="1025" width="7" customWidth="1"/>
    <col min="1026" max="1026" width="54.42578125" customWidth="1"/>
    <col min="1027" max="1027" width="12.85546875" customWidth="1"/>
    <col min="1028" max="1028" width="20" customWidth="1"/>
    <col min="1029" max="1031" width="19.7109375" customWidth="1"/>
    <col min="1032" max="1032" width="13.140625" customWidth="1"/>
    <col min="1033" max="1033" width="14.7109375" customWidth="1"/>
    <col min="1034" max="1034" width="24" customWidth="1"/>
    <col min="1281" max="1281" width="7" customWidth="1"/>
    <col min="1282" max="1282" width="54.42578125" customWidth="1"/>
    <col min="1283" max="1283" width="12.85546875" customWidth="1"/>
    <col min="1284" max="1284" width="20" customWidth="1"/>
    <col min="1285" max="1287" width="19.7109375" customWidth="1"/>
    <col min="1288" max="1288" width="13.140625" customWidth="1"/>
    <col min="1289" max="1289" width="14.7109375" customWidth="1"/>
    <col min="1290" max="1290" width="24" customWidth="1"/>
    <col min="1537" max="1537" width="7" customWidth="1"/>
    <col min="1538" max="1538" width="54.42578125" customWidth="1"/>
    <col min="1539" max="1539" width="12.85546875" customWidth="1"/>
    <col min="1540" max="1540" width="20" customWidth="1"/>
    <col min="1541" max="1543" width="19.7109375" customWidth="1"/>
    <col min="1544" max="1544" width="13.140625" customWidth="1"/>
    <col min="1545" max="1545" width="14.7109375" customWidth="1"/>
    <col min="1546" max="1546" width="24" customWidth="1"/>
    <col min="1793" max="1793" width="7" customWidth="1"/>
    <col min="1794" max="1794" width="54.42578125" customWidth="1"/>
    <col min="1795" max="1795" width="12.85546875" customWidth="1"/>
    <col min="1796" max="1796" width="20" customWidth="1"/>
    <col min="1797" max="1799" width="19.7109375" customWidth="1"/>
    <col min="1800" max="1800" width="13.140625" customWidth="1"/>
    <col min="1801" max="1801" width="14.7109375" customWidth="1"/>
    <col min="1802" max="1802" width="24" customWidth="1"/>
    <col min="2049" max="2049" width="7" customWidth="1"/>
    <col min="2050" max="2050" width="54.42578125" customWidth="1"/>
    <col min="2051" max="2051" width="12.85546875" customWidth="1"/>
    <col min="2052" max="2052" width="20" customWidth="1"/>
    <col min="2053" max="2055" width="19.7109375" customWidth="1"/>
    <col min="2056" max="2056" width="13.140625" customWidth="1"/>
    <col min="2057" max="2057" width="14.7109375" customWidth="1"/>
    <col min="2058" max="2058" width="24" customWidth="1"/>
    <col min="2305" max="2305" width="7" customWidth="1"/>
    <col min="2306" max="2306" width="54.42578125" customWidth="1"/>
    <col min="2307" max="2307" width="12.85546875" customWidth="1"/>
    <col min="2308" max="2308" width="20" customWidth="1"/>
    <col min="2309" max="2311" width="19.7109375" customWidth="1"/>
    <col min="2312" max="2312" width="13.140625" customWidth="1"/>
    <col min="2313" max="2313" width="14.7109375" customWidth="1"/>
    <col min="2314" max="2314" width="24" customWidth="1"/>
    <col min="2561" max="2561" width="7" customWidth="1"/>
    <col min="2562" max="2562" width="54.42578125" customWidth="1"/>
    <col min="2563" max="2563" width="12.85546875" customWidth="1"/>
    <col min="2564" max="2564" width="20" customWidth="1"/>
    <col min="2565" max="2567" width="19.7109375" customWidth="1"/>
    <col min="2568" max="2568" width="13.140625" customWidth="1"/>
    <col min="2569" max="2569" width="14.7109375" customWidth="1"/>
    <col min="2570" max="2570" width="24" customWidth="1"/>
    <col min="2817" max="2817" width="7" customWidth="1"/>
    <col min="2818" max="2818" width="54.42578125" customWidth="1"/>
    <col min="2819" max="2819" width="12.85546875" customWidth="1"/>
    <col min="2820" max="2820" width="20" customWidth="1"/>
    <col min="2821" max="2823" width="19.7109375" customWidth="1"/>
    <col min="2824" max="2824" width="13.140625" customWidth="1"/>
    <col min="2825" max="2825" width="14.7109375" customWidth="1"/>
    <col min="2826" max="2826" width="24" customWidth="1"/>
    <col min="3073" max="3073" width="7" customWidth="1"/>
    <col min="3074" max="3074" width="54.42578125" customWidth="1"/>
    <col min="3075" max="3075" width="12.85546875" customWidth="1"/>
    <col min="3076" max="3076" width="20" customWidth="1"/>
    <col min="3077" max="3079" width="19.7109375" customWidth="1"/>
    <col min="3080" max="3080" width="13.140625" customWidth="1"/>
    <col min="3081" max="3081" width="14.7109375" customWidth="1"/>
    <col min="3082" max="3082" width="24" customWidth="1"/>
    <col min="3329" max="3329" width="7" customWidth="1"/>
    <col min="3330" max="3330" width="54.42578125" customWidth="1"/>
    <col min="3331" max="3331" width="12.85546875" customWidth="1"/>
    <col min="3332" max="3332" width="20" customWidth="1"/>
    <col min="3333" max="3335" width="19.7109375" customWidth="1"/>
    <col min="3336" max="3336" width="13.140625" customWidth="1"/>
    <col min="3337" max="3337" width="14.7109375" customWidth="1"/>
    <col min="3338" max="3338" width="24" customWidth="1"/>
    <col min="3585" max="3585" width="7" customWidth="1"/>
    <col min="3586" max="3586" width="54.42578125" customWidth="1"/>
    <col min="3587" max="3587" width="12.85546875" customWidth="1"/>
    <col min="3588" max="3588" width="20" customWidth="1"/>
    <col min="3589" max="3591" width="19.7109375" customWidth="1"/>
    <col min="3592" max="3592" width="13.140625" customWidth="1"/>
    <col min="3593" max="3593" width="14.7109375" customWidth="1"/>
    <col min="3594" max="3594" width="24" customWidth="1"/>
    <col min="3841" max="3841" width="7" customWidth="1"/>
    <col min="3842" max="3842" width="54.42578125" customWidth="1"/>
    <col min="3843" max="3843" width="12.85546875" customWidth="1"/>
    <col min="3844" max="3844" width="20" customWidth="1"/>
    <col min="3845" max="3847" width="19.7109375" customWidth="1"/>
    <col min="3848" max="3848" width="13.140625" customWidth="1"/>
    <col min="3849" max="3849" width="14.7109375" customWidth="1"/>
    <col min="3850" max="3850" width="24" customWidth="1"/>
    <col min="4097" max="4097" width="7" customWidth="1"/>
    <col min="4098" max="4098" width="54.42578125" customWidth="1"/>
    <col min="4099" max="4099" width="12.85546875" customWidth="1"/>
    <col min="4100" max="4100" width="20" customWidth="1"/>
    <col min="4101" max="4103" width="19.7109375" customWidth="1"/>
    <col min="4104" max="4104" width="13.140625" customWidth="1"/>
    <col min="4105" max="4105" width="14.7109375" customWidth="1"/>
    <col min="4106" max="4106" width="24" customWidth="1"/>
    <col min="4353" max="4353" width="7" customWidth="1"/>
    <col min="4354" max="4354" width="54.42578125" customWidth="1"/>
    <col min="4355" max="4355" width="12.85546875" customWidth="1"/>
    <col min="4356" max="4356" width="20" customWidth="1"/>
    <col min="4357" max="4359" width="19.7109375" customWidth="1"/>
    <col min="4360" max="4360" width="13.140625" customWidth="1"/>
    <col min="4361" max="4361" width="14.7109375" customWidth="1"/>
    <col min="4362" max="4362" width="24" customWidth="1"/>
    <col min="4609" max="4609" width="7" customWidth="1"/>
    <col min="4610" max="4610" width="54.42578125" customWidth="1"/>
    <col min="4611" max="4611" width="12.85546875" customWidth="1"/>
    <col min="4612" max="4612" width="20" customWidth="1"/>
    <col min="4613" max="4615" width="19.7109375" customWidth="1"/>
    <col min="4616" max="4616" width="13.140625" customWidth="1"/>
    <col min="4617" max="4617" width="14.7109375" customWidth="1"/>
    <col min="4618" max="4618" width="24" customWidth="1"/>
    <col min="4865" max="4865" width="7" customWidth="1"/>
    <col min="4866" max="4866" width="54.42578125" customWidth="1"/>
    <col min="4867" max="4867" width="12.85546875" customWidth="1"/>
    <col min="4868" max="4868" width="20" customWidth="1"/>
    <col min="4869" max="4871" width="19.7109375" customWidth="1"/>
    <col min="4872" max="4872" width="13.140625" customWidth="1"/>
    <col min="4873" max="4873" width="14.7109375" customWidth="1"/>
    <col min="4874" max="4874" width="24" customWidth="1"/>
    <col min="5121" max="5121" width="7" customWidth="1"/>
    <col min="5122" max="5122" width="54.42578125" customWidth="1"/>
    <col min="5123" max="5123" width="12.85546875" customWidth="1"/>
    <col min="5124" max="5124" width="20" customWidth="1"/>
    <col min="5125" max="5127" width="19.7109375" customWidth="1"/>
    <col min="5128" max="5128" width="13.140625" customWidth="1"/>
    <col min="5129" max="5129" width="14.7109375" customWidth="1"/>
    <col min="5130" max="5130" width="24" customWidth="1"/>
    <col min="5377" max="5377" width="7" customWidth="1"/>
    <col min="5378" max="5378" width="54.42578125" customWidth="1"/>
    <col min="5379" max="5379" width="12.85546875" customWidth="1"/>
    <col min="5380" max="5380" width="20" customWidth="1"/>
    <col min="5381" max="5383" width="19.7109375" customWidth="1"/>
    <col min="5384" max="5384" width="13.140625" customWidth="1"/>
    <col min="5385" max="5385" width="14.7109375" customWidth="1"/>
    <col min="5386" max="5386" width="24" customWidth="1"/>
    <col min="5633" max="5633" width="7" customWidth="1"/>
    <col min="5634" max="5634" width="54.42578125" customWidth="1"/>
    <col min="5635" max="5635" width="12.85546875" customWidth="1"/>
    <col min="5636" max="5636" width="20" customWidth="1"/>
    <col min="5637" max="5639" width="19.7109375" customWidth="1"/>
    <col min="5640" max="5640" width="13.140625" customWidth="1"/>
    <col min="5641" max="5641" width="14.7109375" customWidth="1"/>
    <col min="5642" max="5642" width="24" customWidth="1"/>
    <col min="5889" max="5889" width="7" customWidth="1"/>
    <col min="5890" max="5890" width="54.42578125" customWidth="1"/>
    <col min="5891" max="5891" width="12.85546875" customWidth="1"/>
    <col min="5892" max="5892" width="20" customWidth="1"/>
    <col min="5893" max="5895" width="19.7109375" customWidth="1"/>
    <col min="5896" max="5896" width="13.140625" customWidth="1"/>
    <col min="5897" max="5897" width="14.7109375" customWidth="1"/>
    <col min="5898" max="5898" width="24" customWidth="1"/>
    <col min="6145" max="6145" width="7" customWidth="1"/>
    <col min="6146" max="6146" width="54.42578125" customWidth="1"/>
    <col min="6147" max="6147" width="12.85546875" customWidth="1"/>
    <col min="6148" max="6148" width="20" customWidth="1"/>
    <col min="6149" max="6151" width="19.7109375" customWidth="1"/>
    <col min="6152" max="6152" width="13.140625" customWidth="1"/>
    <col min="6153" max="6153" width="14.7109375" customWidth="1"/>
    <col min="6154" max="6154" width="24" customWidth="1"/>
    <col min="6401" max="6401" width="7" customWidth="1"/>
    <col min="6402" max="6402" width="54.42578125" customWidth="1"/>
    <col min="6403" max="6403" width="12.85546875" customWidth="1"/>
    <col min="6404" max="6404" width="20" customWidth="1"/>
    <col min="6405" max="6407" width="19.7109375" customWidth="1"/>
    <col min="6408" max="6408" width="13.140625" customWidth="1"/>
    <col min="6409" max="6409" width="14.7109375" customWidth="1"/>
    <col min="6410" max="6410" width="24" customWidth="1"/>
    <col min="6657" max="6657" width="7" customWidth="1"/>
    <col min="6658" max="6658" width="54.42578125" customWidth="1"/>
    <col min="6659" max="6659" width="12.85546875" customWidth="1"/>
    <col min="6660" max="6660" width="20" customWidth="1"/>
    <col min="6661" max="6663" width="19.7109375" customWidth="1"/>
    <col min="6664" max="6664" width="13.140625" customWidth="1"/>
    <col min="6665" max="6665" width="14.7109375" customWidth="1"/>
    <col min="6666" max="6666" width="24" customWidth="1"/>
    <col min="6913" max="6913" width="7" customWidth="1"/>
    <col min="6914" max="6914" width="54.42578125" customWidth="1"/>
    <col min="6915" max="6915" width="12.85546875" customWidth="1"/>
    <col min="6916" max="6916" width="20" customWidth="1"/>
    <col min="6917" max="6919" width="19.7109375" customWidth="1"/>
    <col min="6920" max="6920" width="13.140625" customWidth="1"/>
    <col min="6921" max="6921" width="14.7109375" customWidth="1"/>
    <col min="6922" max="6922" width="24" customWidth="1"/>
    <col min="7169" max="7169" width="7" customWidth="1"/>
    <col min="7170" max="7170" width="54.42578125" customWidth="1"/>
    <col min="7171" max="7171" width="12.85546875" customWidth="1"/>
    <col min="7172" max="7172" width="20" customWidth="1"/>
    <col min="7173" max="7175" width="19.7109375" customWidth="1"/>
    <col min="7176" max="7176" width="13.140625" customWidth="1"/>
    <col min="7177" max="7177" width="14.7109375" customWidth="1"/>
    <col min="7178" max="7178" width="24" customWidth="1"/>
    <col min="7425" max="7425" width="7" customWidth="1"/>
    <col min="7426" max="7426" width="54.42578125" customWidth="1"/>
    <col min="7427" max="7427" width="12.85546875" customWidth="1"/>
    <col min="7428" max="7428" width="20" customWidth="1"/>
    <col min="7429" max="7431" width="19.7109375" customWidth="1"/>
    <col min="7432" max="7432" width="13.140625" customWidth="1"/>
    <col min="7433" max="7433" width="14.7109375" customWidth="1"/>
    <col min="7434" max="7434" width="24" customWidth="1"/>
    <col min="7681" max="7681" width="7" customWidth="1"/>
    <col min="7682" max="7682" width="54.42578125" customWidth="1"/>
    <col min="7683" max="7683" width="12.85546875" customWidth="1"/>
    <col min="7684" max="7684" width="20" customWidth="1"/>
    <col min="7685" max="7687" width="19.7109375" customWidth="1"/>
    <col min="7688" max="7688" width="13.140625" customWidth="1"/>
    <col min="7689" max="7689" width="14.7109375" customWidth="1"/>
    <col min="7690" max="7690" width="24" customWidth="1"/>
    <col min="7937" max="7937" width="7" customWidth="1"/>
    <col min="7938" max="7938" width="54.42578125" customWidth="1"/>
    <col min="7939" max="7939" width="12.85546875" customWidth="1"/>
    <col min="7940" max="7940" width="20" customWidth="1"/>
    <col min="7941" max="7943" width="19.7109375" customWidth="1"/>
    <col min="7944" max="7944" width="13.140625" customWidth="1"/>
    <col min="7945" max="7945" width="14.7109375" customWidth="1"/>
    <col min="7946" max="7946" width="24" customWidth="1"/>
    <col min="8193" max="8193" width="7" customWidth="1"/>
    <col min="8194" max="8194" width="54.42578125" customWidth="1"/>
    <col min="8195" max="8195" width="12.85546875" customWidth="1"/>
    <col min="8196" max="8196" width="20" customWidth="1"/>
    <col min="8197" max="8199" width="19.7109375" customWidth="1"/>
    <col min="8200" max="8200" width="13.140625" customWidth="1"/>
    <col min="8201" max="8201" width="14.7109375" customWidth="1"/>
    <col min="8202" max="8202" width="24" customWidth="1"/>
    <col min="8449" max="8449" width="7" customWidth="1"/>
    <col min="8450" max="8450" width="54.42578125" customWidth="1"/>
    <col min="8451" max="8451" width="12.85546875" customWidth="1"/>
    <col min="8452" max="8452" width="20" customWidth="1"/>
    <col min="8453" max="8455" width="19.7109375" customWidth="1"/>
    <col min="8456" max="8456" width="13.140625" customWidth="1"/>
    <col min="8457" max="8457" width="14.7109375" customWidth="1"/>
    <col min="8458" max="8458" width="24" customWidth="1"/>
    <col min="8705" max="8705" width="7" customWidth="1"/>
    <col min="8706" max="8706" width="54.42578125" customWidth="1"/>
    <col min="8707" max="8707" width="12.85546875" customWidth="1"/>
    <col min="8708" max="8708" width="20" customWidth="1"/>
    <col min="8709" max="8711" width="19.7109375" customWidth="1"/>
    <col min="8712" max="8712" width="13.140625" customWidth="1"/>
    <col min="8713" max="8713" width="14.7109375" customWidth="1"/>
    <col min="8714" max="8714" width="24" customWidth="1"/>
    <col min="8961" max="8961" width="7" customWidth="1"/>
    <col min="8962" max="8962" width="54.42578125" customWidth="1"/>
    <col min="8963" max="8963" width="12.85546875" customWidth="1"/>
    <col min="8964" max="8964" width="20" customWidth="1"/>
    <col min="8965" max="8967" width="19.7109375" customWidth="1"/>
    <col min="8968" max="8968" width="13.140625" customWidth="1"/>
    <col min="8969" max="8969" width="14.7109375" customWidth="1"/>
    <col min="8970" max="8970" width="24" customWidth="1"/>
    <col min="9217" max="9217" width="7" customWidth="1"/>
    <col min="9218" max="9218" width="54.42578125" customWidth="1"/>
    <col min="9219" max="9219" width="12.85546875" customWidth="1"/>
    <col min="9220" max="9220" width="20" customWidth="1"/>
    <col min="9221" max="9223" width="19.7109375" customWidth="1"/>
    <col min="9224" max="9224" width="13.140625" customWidth="1"/>
    <col min="9225" max="9225" width="14.7109375" customWidth="1"/>
    <col min="9226" max="9226" width="24" customWidth="1"/>
    <col min="9473" max="9473" width="7" customWidth="1"/>
    <col min="9474" max="9474" width="54.42578125" customWidth="1"/>
    <col min="9475" max="9475" width="12.85546875" customWidth="1"/>
    <col min="9476" max="9476" width="20" customWidth="1"/>
    <col min="9477" max="9479" width="19.7109375" customWidth="1"/>
    <col min="9480" max="9480" width="13.140625" customWidth="1"/>
    <col min="9481" max="9481" width="14.7109375" customWidth="1"/>
    <col min="9482" max="9482" width="24" customWidth="1"/>
    <col min="9729" max="9729" width="7" customWidth="1"/>
    <col min="9730" max="9730" width="54.42578125" customWidth="1"/>
    <col min="9731" max="9731" width="12.85546875" customWidth="1"/>
    <col min="9732" max="9732" width="20" customWidth="1"/>
    <col min="9733" max="9735" width="19.7109375" customWidth="1"/>
    <col min="9736" max="9736" width="13.140625" customWidth="1"/>
    <col min="9737" max="9737" width="14.7109375" customWidth="1"/>
    <col min="9738" max="9738" width="24" customWidth="1"/>
    <col min="9985" max="9985" width="7" customWidth="1"/>
    <col min="9986" max="9986" width="54.42578125" customWidth="1"/>
    <col min="9987" max="9987" width="12.85546875" customWidth="1"/>
    <col min="9988" max="9988" width="20" customWidth="1"/>
    <col min="9989" max="9991" width="19.7109375" customWidth="1"/>
    <col min="9992" max="9992" width="13.140625" customWidth="1"/>
    <col min="9993" max="9993" width="14.7109375" customWidth="1"/>
    <col min="9994" max="9994" width="24" customWidth="1"/>
    <col min="10241" max="10241" width="7" customWidth="1"/>
    <col min="10242" max="10242" width="54.42578125" customWidth="1"/>
    <col min="10243" max="10243" width="12.85546875" customWidth="1"/>
    <col min="10244" max="10244" width="20" customWidth="1"/>
    <col min="10245" max="10247" width="19.7109375" customWidth="1"/>
    <col min="10248" max="10248" width="13.140625" customWidth="1"/>
    <col min="10249" max="10249" width="14.7109375" customWidth="1"/>
    <col min="10250" max="10250" width="24" customWidth="1"/>
    <col min="10497" max="10497" width="7" customWidth="1"/>
    <col min="10498" max="10498" width="54.42578125" customWidth="1"/>
    <col min="10499" max="10499" width="12.85546875" customWidth="1"/>
    <col min="10500" max="10500" width="20" customWidth="1"/>
    <col min="10501" max="10503" width="19.7109375" customWidth="1"/>
    <col min="10504" max="10504" width="13.140625" customWidth="1"/>
    <col min="10505" max="10505" width="14.7109375" customWidth="1"/>
    <col min="10506" max="10506" width="24" customWidth="1"/>
    <col min="10753" max="10753" width="7" customWidth="1"/>
    <col min="10754" max="10754" width="54.42578125" customWidth="1"/>
    <col min="10755" max="10755" width="12.85546875" customWidth="1"/>
    <col min="10756" max="10756" width="20" customWidth="1"/>
    <col min="10757" max="10759" width="19.7109375" customWidth="1"/>
    <col min="10760" max="10760" width="13.140625" customWidth="1"/>
    <col min="10761" max="10761" width="14.7109375" customWidth="1"/>
    <col min="10762" max="10762" width="24" customWidth="1"/>
    <col min="11009" max="11009" width="7" customWidth="1"/>
    <col min="11010" max="11010" width="54.42578125" customWidth="1"/>
    <col min="11011" max="11011" width="12.85546875" customWidth="1"/>
    <col min="11012" max="11012" width="20" customWidth="1"/>
    <col min="11013" max="11015" width="19.7109375" customWidth="1"/>
    <col min="11016" max="11016" width="13.140625" customWidth="1"/>
    <col min="11017" max="11017" width="14.7109375" customWidth="1"/>
    <col min="11018" max="11018" width="24" customWidth="1"/>
    <col min="11265" max="11265" width="7" customWidth="1"/>
    <col min="11266" max="11266" width="54.42578125" customWidth="1"/>
    <col min="11267" max="11267" width="12.85546875" customWidth="1"/>
    <col min="11268" max="11268" width="20" customWidth="1"/>
    <col min="11269" max="11271" width="19.7109375" customWidth="1"/>
    <col min="11272" max="11272" width="13.140625" customWidth="1"/>
    <col min="11273" max="11273" width="14.7109375" customWidth="1"/>
    <col min="11274" max="11274" width="24" customWidth="1"/>
    <col min="11521" max="11521" width="7" customWidth="1"/>
    <col min="11522" max="11522" width="54.42578125" customWidth="1"/>
    <col min="11523" max="11523" width="12.85546875" customWidth="1"/>
    <col min="11524" max="11524" width="20" customWidth="1"/>
    <col min="11525" max="11527" width="19.7109375" customWidth="1"/>
    <col min="11528" max="11528" width="13.140625" customWidth="1"/>
    <col min="11529" max="11529" width="14.7109375" customWidth="1"/>
    <col min="11530" max="11530" width="24" customWidth="1"/>
    <col min="11777" max="11777" width="7" customWidth="1"/>
    <col min="11778" max="11778" width="54.42578125" customWidth="1"/>
    <col min="11779" max="11779" width="12.85546875" customWidth="1"/>
    <col min="11780" max="11780" width="20" customWidth="1"/>
    <col min="11781" max="11783" width="19.7109375" customWidth="1"/>
    <col min="11784" max="11784" width="13.140625" customWidth="1"/>
    <col min="11785" max="11785" width="14.7109375" customWidth="1"/>
    <col min="11786" max="11786" width="24" customWidth="1"/>
    <col min="12033" max="12033" width="7" customWidth="1"/>
    <col min="12034" max="12034" width="54.42578125" customWidth="1"/>
    <col min="12035" max="12035" width="12.85546875" customWidth="1"/>
    <col min="12036" max="12036" width="20" customWidth="1"/>
    <col min="12037" max="12039" width="19.7109375" customWidth="1"/>
    <col min="12040" max="12040" width="13.140625" customWidth="1"/>
    <col min="12041" max="12041" width="14.7109375" customWidth="1"/>
    <col min="12042" max="12042" width="24" customWidth="1"/>
    <col min="12289" max="12289" width="7" customWidth="1"/>
    <col min="12290" max="12290" width="54.42578125" customWidth="1"/>
    <col min="12291" max="12291" width="12.85546875" customWidth="1"/>
    <col min="12292" max="12292" width="20" customWidth="1"/>
    <col min="12293" max="12295" width="19.7109375" customWidth="1"/>
    <col min="12296" max="12296" width="13.140625" customWidth="1"/>
    <col min="12297" max="12297" width="14.7109375" customWidth="1"/>
    <col min="12298" max="12298" width="24" customWidth="1"/>
    <col min="12545" max="12545" width="7" customWidth="1"/>
    <col min="12546" max="12546" width="54.42578125" customWidth="1"/>
    <col min="12547" max="12547" width="12.85546875" customWidth="1"/>
    <col min="12548" max="12548" width="20" customWidth="1"/>
    <col min="12549" max="12551" width="19.7109375" customWidth="1"/>
    <col min="12552" max="12552" width="13.140625" customWidth="1"/>
    <col min="12553" max="12553" width="14.7109375" customWidth="1"/>
    <col min="12554" max="12554" width="24" customWidth="1"/>
    <col min="12801" max="12801" width="7" customWidth="1"/>
    <col min="12802" max="12802" width="54.42578125" customWidth="1"/>
    <col min="12803" max="12803" width="12.85546875" customWidth="1"/>
    <col min="12804" max="12804" width="20" customWidth="1"/>
    <col min="12805" max="12807" width="19.7109375" customWidth="1"/>
    <col min="12808" max="12808" width="13.140625" customWidth="1"/>
    <col min="12809" max="12809" width="14.7109375" customWidth="1"/>
    <col min="12810" max="12810" width="24" customWidth="1"/>
    <col min="13057" max="13057" width="7" customWidth="1"/>
    <col min="13058" max="13058" width="54.42578125" customWidth="1"/>
    <col min="13059" max="13059" width="12.85546875" customWidth="1"/>
    <col min="13060" max="13060" width="20" customWidth="1"/>
    <col min="13061" max="13063" width="19.7109375" customWidth="1"/>
    <col min="13064" max="13064" width="13.140625" customWidth="1"/>
    <col min="13065" max="13065" width="14.7109375" customWidth="1"/>
    <col min="13066" max="13066" width="24" customWidth="1"/>
    <col min="13313" max="13313" width="7" customWidth="1"/>
    <col min="13314" max="13314" width="54.42578125" customWidth="1"/>
    <col min="13315" max="13315" width="12.85546875" customWidth="1"/>
    <col min="13316" max="13316" width="20" customWidth="1"/>
    <col min="13317" max="13319" width="19.7109375" customWidth="1"/>
    <col min="13320" max="13320" width="13.140625" customWidth="1"/>
    <col min="13321" max="13321" width="14.7109375" customWidth="1"/>
    <col min="13322" max="13322" width="24" customWidth="1"/>
    <col min="13569" max="13569" width="7" customWidth="1"/>
    <col min="13570" max="13570" width="54.42578125" customWidth="1"/>
    <col min="13571" max="13571" width="12.85546875" customWidth="1"/>
    <col min="13572" max="13572" width="20" customWidth="1"/>
    <col min="13573" max="13575" width="19.7109375" customWidth="1"/>
    <col min="13576" max="13576" width="13.140625" customWidth="1"/>
    <col min="13577" max="13577" width="14.7109375" customWidth="1"/>
    <col min="13578" max="13578" width="24" customWidth="1"/>
    <col min="13825" max="13825" width="7" customWidth="1"/>
    <col min="13826" max="13826" width="54.42578125" customWidth="1"/>
    <col min="13827" max="13827" width="12.85546875" customWidth="1"/>
    <col min="13828" max="13828" width="20" customWidth="1"/>
    <col min="13829" max="13831" width="19.7109375" customWidth="1"/>
    <col min="13832" max="13832" width="13.140625" customWidth="1"/>
    <col min="13833" max="13833" width="14.7109375" customWidth="1"/>
    <col min="13834" max="13834" width="24" customWidth="1"/>
    <col min="14081" max="14081" width="7" customWidth="1"/>
    <col min="14082" max="14082" width="54.42578125" customWidth="1"/>
    <col min="14083" max="14083" width="12.85546875" customWidth="1"/>
    <col min="14084" max="14084" width="20" customWidth="1"/>
    <col min="14085" max="14087" width="19.7109375" customWidth="1"/>
    <col min="14088" max="14088" width="13.140625" customWidth="1"/>
    <col min="14089" max="14089" width="14.7109375" customWidth="1"/>
    <col min="14090" max="14090" width="24" customWidth="1"/>
    <col min="14337" max="14337" width="7" customWidth="1"/>
    <col min="14338" max="14338" width="54.42578125" customWidth="1"/>
    <col min="14339" max="14339" width="12.85546875" customWidth="1"/>
    <col min="14340" max="14340" width="20" customWidth="1"/>
    <col min="14341" max="14343" width="19.7109375" customWidth="1"/>
    <col min="14344" max="14344" width="13.140625" customWidth="1"/>
    <col min="14345" max="14345" width="14.7109375" customWidth="1"/>
    <col min="14346" max="14346" width="24" customWidth="1"/>
    <col min="14593" max="14593" width="7" customWidth="1"/>
    <col min="14594" max="14594" width="54.42578125" customWidth="1"/>
    <col min="14595" max="14595" width="12.85546875" customWidth="1"/>
    <col min="14596" max="14596" width="20" customWidth="1"/>
    <col min="14597" max="14599" width="19.7109375" customWidth="1"/>
    <col min="14600" max="14600" width="13.140625" customWidth="1"/>
    <col min="14601" max="14601" width="14.7109375" customWidth="1"/>
    <col min="14602" max="14602" width="24" customWidth="1"/>
    <col min="14849" max="14849" width="7" customWidth="1"/>
    <col min="14850" max="14850" width="54.42578125" customWidth="1"/>
    <col min="14851" max="14851" width="12.85546875" customWidth="1"/>
    <col min="14852" max="14852" width="20" customWidth="1"/>
    <col min="14853" max="14855" width="19.7109375" customWidth="1"/>
    <col min="14856" max="14856" width="13.140625" customWidth="1"/>
    <col min="14857" max="14857" width="14.7109375" customWidth="1"/>
    <col min="14858" max="14858" width="24" customWidth="1"/>
    <col min="15105" max="15105" width="7" customWidth="1"/>
    <col min="15106" max="15106" width="54.42578125" customWidth="1"/>
    <col min="15107" max="15107" width="12.85546875" customWidth="1"/>
    <col min="15108" max="15108" width="20" customWidth="1"/>
    <col min="15109" max="15111" width="19.7109375" customWidth="1"/>
    <col min="15112" max="15112" width="13.140625" customWidth="1"/>
    <col min="15113" max="15113" width="14.7109375" customWidth="1"/>
    <col min="15114" max="15114" width="24" customWidth="1"/>
    <col min="15361" max="15361" width="7" customWidth="1"/>
    <col min="15362" max="15362" width="54.42578125" customWidth="1"/>
    <col min="15363" max="15363" width="12.85546875" customWidth="1"/>
    <col min="15364" max="15364" width="20" customWidth="1"/>
    <col min="15365" max="15367" width="19.7109375" customWidth="1"/>
    <col min="15368" max="15368" width="13.140625" customWidth="1"/>
    <col min="15369" max="15369" width="14.7109375" customWidth="1"/>
    <col min="15370" max="15370" width="24" customWidth="1"/>
    <col min="15617" max="15617" width="7" customWidth="1"/>
    <col min="15618" max="15618" width="54.42578125" customWidth="1"/>
    <col min="15619" max="15619" width="12.85546875" customWidth="1"/>
    <col min="15620" max="15620" width="20" customWidth="1"/>
    <col min="15621" max="15623" width="19.7109375" customWidth="1"/>
    <col min="15624" max="15624" width="13.140625" customWidth="1"/>
    <col min="15625" max="15625" width="14.7109375" customWidth="1"/>
    <col min="15626" max="15626" width="24" customWidth="1"/>
    <col min="15873" max="15873" width="7" customWidth="1"/>
    <col min="15874" max="15874" width="54.42578125" customWidth="1"/>
    <col min="15875" max="15875" width="12.85546875" customWidth="1"/>
    <col min="15876" max="15876" width="20" customWidth="1"/>
    <col min="15877" max="15879" width="19.7109375" customWidth="1"/>
    <col min="15880" max="15880" width="13.140625" customWidth="1"/>
    <col min="15881" max="15881" width="14.7109375" customWidth="1"/>
    <col min="15882" max="15882" width="24" customWidth="1"/>
    <col min="16129" max="16129" width="7" customWidth="1"/>
    <col min="16130" max="16130" width="54.42578125" customWidth="1"/>
    <col min="16131" max="16131" width="12.85546875" customWidth="1"/>
    <col min="16132" max="16132" width="20" customWidth="1"/>
    <col min="16133" max="16135" width="19.7109375" customWidth="1"/>
    <col min="16136" max="16136" width="13.140625" customWidth="1"/>
    <col min="16137" max="16137" width="14.7109375" customWidth="1"/>
    <col min="16138" max="16138" width="24" customWidth="1"/>
  </cols>
  <sheetData>
    <row r="1" spans="1:10" ht="16.5" thickBot="1">
      <c r="A1" s="38" t="s">
        <v>292</v>
      </c>
      <c r="B1" s="38"/>
      <c r="C1" s="38"/>
      <c r="D1" s="38"/>
      <c r="E1" s="38"/>
      <c r="F1" s="38"/>
      <c r="G1" s="38"/>
      <c r="H1" s="38"/>
      <c r="I1" s="82" t="s">
        <v>59</v>
      </c>
      <c r="J1" s="83">
        <v>2012</v>
      </c>
    </row>
    <row r="2" spans="1:10" ht="16.5" thickBot="1">
      <c r="A2" s="39"/>
      <c r="B2" s="39"/>
      <c r="C2" s="39"/>
      <c r="D2" s="39"/>
      <c r="E2" s="39"/>
      <c r="F2" s="39"/>
      <c r="G2" s="39"/>
      <c r="H2" s="39"/>
      <c r="I2" s="82" t="s">
        <v>399</v>
      </c>
      <c r="J2" s="332">
        <v>2012</v>
      </c>
    </row>
    <row r="3" spans="1:10" ht="39" thickBot="1">
      <c r="A3" s="40" t="s">
        <v>1</v>
      </c>
      <c r="B3" s="128" t="s">
        <v>293</v>
      </c>
      <c r="C3" s="40" t="s">
        <v>333</v>
      </c>
      <c r="D3" s="40" t="s">
        <v>62</v>
      </c>
      <c r="E3" s="40" t="s">
        <v>339</v>
      </c>
      <c r="F3" s="333" t="s">
        <v>351</v>
      </c>
      <c r="G3" s="333" t="s">
        <v>340</v>
      </c>
      <c r="H3" s="333" t="s">
        <v>68</v>
      </c>
      <c r="I3" s="333" t="s">
        <v>386</v>
      </c>
      <c r="J3" s="40" t="s">
        <v>387</v>
      </c>
    </row>
    <row r="4" spans="1:10">
      <c r="A4" s="1" t="s">
        <v>424</v>
      </c>
      <c r="B4" s="334" t="s">
        <v>282</v>
      </c>
      <c r="C4" s="328" t="s">
        <v>65</v>
      </c>
      <c r="D4" s="328" t="s">
        <v>294</v>
      </c>
      <c r="E4" s="335" t="s">
        <v>46</v>
      </c>
      <c r="F4" s="336" t="s">
        <v>605</v>
      </c>
      <c r="G4" s="336" t="s">
        <v>605</v>
      </c>
      <c r="H4" s="337"/>
      <c r="I4" s="337"/>
      <c r="J4" s="328" t="s">
        <v>66</v>
      </c>
    </row>
    <row r="5" spans="1:10">
      <c r="A5" s="1" t="s">
        <v>424</v>
      </c>
      <c r="B5" s="334" t="s">
        <v>67</v>
      </c>
      <c r="C5" s="328" t="s">
        <v>65</v>
      </c>
      <c r="D5" s="328" t="s">
        <v>294</v>
      </c>
      <c r="E5" s="335" t="s">
        <v>46</v>
      </c>
      <c r="F5" s="336" t="s">
        <v>605</v>
      </c>
      <c r="G5" s="336" t="s">
        <v>605</v>
      </c>
      <c r="H5" s="337"/>
      <c r="I5" s="337"/>
      <c r="J5" s="328" t="s">
        <v>66</v>
      </c>
    </row>
    <row r="6" spans="1:10">
      <c r="A6" s="1" t="s">
        <v>424</v>
      </c>
      <c r="B6" s="334" t="s">
        <v>606</v>
      </c>
      <c r="C6" s="328" t="s">
        <v>65</v>
      </c>
      <c r="D6" s="328" t="s">
        <v>294</v>
      </c>
      <c r="E6" s="338" t="s">
        <v>46</v>
      </c>
      <c r="F6" s="336" t="s">
        <v>605</v>
      </c>
      <c r="G6" s="336" t="s">
        <v>605</v>
      </c>
      <c r="H6" s="337"/>
      <c r="I6" s="337"/>
      <c r="J6" s="328" t="s">
        <v>66</v>
      </c>
    </row>
    <row r="7" spans="1:10">
      <c r="A7" s="1" t="s">
        <v>424</v>
      </c>
      <c r="B7" s="334" t="s">
        <v>607</v>
      </c>
      <c r="C7" s="328" t="s">
        <v>65</v>
      </c>
      <c r="D7" s="328" t="s">
        <v>294</v>
      </c>
      <c r="E7" s="335" t="s">
        <v>46</v>
      </c>
      <c r="F7" s="336" t="s">
        <v>605</v>
      </c>
      <c r="G7" s="336" t="s">
        <v>605</v>
      </c>
      <c r="H7" s="337"/>
      <c r="I7" s="337"/>
      <c r="J7" s="328" t="s">
        <v>66</v>
      </c>
    </row>
    <row r="8" spans="1:10">
      <c r="A8" s="1" t="s">
        <v>424</v>
      </c>
      <c r="B8" s="334" t="s">
        <v>284</v>
      </c>
      <c r="C8" s="328" t="s">
        <v>65</v>
      </c>
      <c r="D8" s="328" t="s">
        <v>294</v>
      </c>
      <c r="E8" s="338" t="s">
        <v>46</v>
      </c>
      <c r="F8" s="336" t="s">
        <v>605</v>
      </c>
      <c r="G8" s="336" t="s">
        <v>605</v>
      </c>
      <c r="H8" s="337"/>
      <c r="I8" s="337"/>
      <c r="J8" s="328" t="s">
        <v>66</v>
      </c>
    </row>
    <row r="9" spans="1:10">
      <c r="A9" s="1" t="s">
        <v>424</v>
      </c>
      <c r="B9" s="334" t="s">
        <v>608</v>
      </c>
      <c r="C9" s="328" t="s">
        <v>65</v>
      </c>
      <c r="D9" s="328" t="s">
        <v>294</v>
      </c>
      <c r="E9" s="335" t="s">
        <v>46</v>
      </c>
      <c r="F9" s="336" t="s">
        <v>605</v>
      </c>
      <c r="G9" s="336" t="s">
        <v>605</v>
      </c>
      <c r="H9" s="337"/>
      <c r="I9" s="337"/>
      <c r="J9" s="328" t="s">
        <v>66</v>
      </c>
    </row>
    <row r="10" spans="1:10">
      <c r="A10" s="1" t="s">
        <v>424</v>
      </c>
      <c r="B10" s="334" t="s">
        <v>609</v>
      </c>
      <c r="C10" s="328" t="s">
        <v>65</v>
      </c>
      <c r="D10" s="328" t="s">
        <v>294</v>
      </c>
      <c r="E10" s="338" t="s">
        <v>46</v>
      </c>
      <c r="F10" s="336" t="s">
        <v>605</v>
      </c>
      <c r="G10" s="336" t="s">
        <v>605</v>
      </c>
      <c r="H10" s="337"/>
      <c r="I10" s="337"/>
      <c r="J10" s="328" t="s">
        <v>66</v>
      </c>
    </row>
    <row r="11" spans="1:10">
      <c r="A11" s="1" t="s">
        <v>424</v>
      </c>
      <c r="B11" s="334" t="s">
        <v>610</v>
      </c>
      <c r="C11" s="328" t="s">
        <v>65</v>
      </c>
      <c r="D11" s="328" t="s">
        <v>294</v>
      </c>
      <c r="E11" s="335" t="s">
        <v>46</v>
      </c>
      <c r="F11" s="336" t="s">
        <v>605</v>
      </c>
      <c r="G11" s="336" t="s">
        <v>605</v>
      </c>
      <c r="H11" s="337"/>
      <c r="I11" s="337"/>
      <c r="J11" s="328" t="s">
        <v>66</v>
      </c>
    </row>
    <row r="12" spans="1:10">
      <c r="A12" s="1" t="s">
        <v>424</v>
      </c>
      <c r="B12" s="334" t="s">
        <v>611</v>
      </c>
      <c r="C12" s="328" t="s">
        <v>65</v>
      </c>
      <c r="D12" s="328" t="s">
        <v>294</v>
      </c>
      <c r="E12" s="338" t="s">
        <v>46</v>
      </c>
      <c r="F12" s="336" t="s">
        <v>605</v>
      </c>
      <c r="G12" s="336" t="s">
        <v>605</v>
      </c>
      <c r="H12" s="337"/>
      <c r="I12" s="337"/>
      <c r="J12" s="328" t="s">
        <v>66</v>
      </c>
    </row>
    <row r="13" spans="1:10">
      <c r="A13" s="1" t="s">
        <v>424</v>
      </c>
      <c r="B13" s="334" t="s">
        <v>612</v>
      </c>
      <c r="C13" s="328" t="s">
        <v>65</v>
      </c>
      <c r="D13" s="328" t="s">
        <v>294</v>
      </c>
      <c r="E13" s="335" t="s">
        <v>46</v>
      </c>
      <c r="F13" s="336" t="s">
        <v>605</v>
      </c>
      <c r="G13" s="336" t="s">
        <v>605</v>
      </c>
      <c r="H13" s="337"/>
      <c r="I13" s="337"/>
      <c r="J13" s="328" t="s">
        <v>66</v>
      </c>
    </row>
    <row r="14" spans="1:10">
      <c r="A14" s="1" t="s">
        <v>424</v>
      </c>
      <c r="B14" s="334" t="s">
        <v>613</v>
      </c>
      <c r="C14" s="328" t="s">
        <v>65</v>
      </c>
      <c r="D14" s="328" t="s">
        <v>294</v>
      </c>
      <c r="E14" s="338" t="s">
        <v>46</v>
      </c>
      <c r="F14" s="336" t="s">
        <v>605</v>
      </c>
      <c r="G14" s="336" t="s">
        <v>605</v>
      </c>
      <c r="H14" s="337"/>
      <c r="I14" s="337"/>
      <c r="J14" s="328" t="s">
        <v>66</v>
      </c>
    </row>
    <row r="15" spans="1:10">
      <c r="A15" s="1" t="s">
        <v>424</v>
      </c>
      <c r="B15" s="334" t="s">
        <v>614</v>
      </c>
      <c r="C15" s="328" t="s">
        <v>65</v>
      </c>
      <c r="D15" s="328" t="s">
        <v>294</v>
      </c>
      <c r="E15" s="335" t="s">
        <v>46</v>
      </c>
      <c r="F15" s="336" t="s">
        <v>605</v>
      </c>
      <c r="G15" s="336" t="s">
        <v>605</v>
      </c>
      <c r="H15" s="337"/>
      <c r="I15" s="337"/>
      <c r="J15" s="328" t="s">
        <v>66</v>
      </c>
    </row>
    <row r="16" spans="1:10">
      <c r="A16" s="1" t="s">
        <v>424</v>
      </c>
      <c r="B16" s="334" t="s">
        <v>615</v>
      </c>
      <c r="C16" s="328" t="s">
        <v>65</v>
      </c>
      <c r="D16" s="328" t="s">
        <v>294</v>
      </c>
      <c r="E16" s="338" t="s">
        <v>46</v>
      </c>
      <c r="F16" s="336" t="s">
        <v>605</v>
      </c>
      <c r="G16" s="336" t="s">
        <v>605</v>
      </c>
      <c r="H16" s="337"/>
      <c r="I16" s="337"/>
      <c r="J16" s="328" t="s">
        <v>66</v>
      </c>
    </row>
    <row r="17" spans="1:10">
      <c r="A17" s="1" t="s">
        <v>424</v>
      </c>
      <c r="B17" s="334" t="s">
        <v>616</v>
      </c>
      <c r="C17" s="328" t="s">
        <v>65</v>
      </c>
      <c r="D17" s="328" t="s">
        <v>294</v>
      </c>
      <c r="E17" s="335" t="s">
        <v>46</v>
      </c>
      <c r="F17" s="336" t="s">
        <v>605</v>
      </c>
      <c r="G17" s="336" t="s">
        <v>605</v>
      </c>
      <c r="H17" s="337"/>
      <c r="I17" s="337"/>
      <c r="J17" s="328" t="s">
        <v>66</v>
      </c>
    </row>
    <row r="18" spans="1:10">
      <c r="A18" s="1" t="s">
        <v>424</v>
      </c>
      <c r="B18" s="334" t="s">
        <v>617</v>
      </c>
      <c r="C18" s="328" t="s">
        <v>65</v>
      </c>
      <c r="D18" s="328" t="s">
        <v>294</v>
      </c>
      <c r="E18" s="338" t="s">
        <v>46</v>
      </c>
      <c r="F18" s="336" t="s">
        <v>605</v>
      </c>
      <c r="G18" s="336" t="s">
        <v>605</v>
      </c>
      <c r="H18" s="337"/>
      <c r="I18" s="337"/>
      <c r="J18" s="328" t="s">
        <v>66</v>
      </c>
    </row>
    <row r="19" spans="1:10">
      <c r="A19" s="1" t="s">
        <v>424</v>
      </c>
      <c r="B19" s="334" t="s">
        <v>618</v>
      </c>
      <c r="C19" s="328" t="s">
        <v>65</v>
      </c>
      <c r="D19" s="328" t="s">
        <v>294</v>
      </c>
      <c r="E19" s="335" t="s">
        <v>46</v>
      </c>
      <c r="F19" s="336" t="s">
        <v>605</v>
      </c>
      <c r="G19" s="336" t="s">
        <v>605</v>
      </c>
      <c r="H19" s="337"/>
      <c r="I19" s="337"/>
      <c r="J19" s="328" t="s">
        <v>66</v>
      </c>
    </row>
    <row r="20" spans="1:10">
      <c r="A20" s="41" t="s">
        <v>382</v>
      </c>
      <c r="B20" s="119"/>
      <c r="C20" s="119"/>
      <c r="D20" s="119"/>
      <c r="E20" s="119"/>
      <c r="F20" s="119"/>
      <c r="G20" s="119"/>
      <c r="H20" s="119"/>
      <c r="I20" s="119"/>
      <c r="J20" s="165"/>
    </row>
    <row r="21" spans="1:10">
      <c r="A21" s="41" t="s">
        <v>388</v>
      </c>
    </row>
    <row r="22" spans="1:10">
      <c r="A22" s="41" t="s">
        <v>395</v>
      </c>
    </row>
    <row r="23" spans="1:10">
      <c r="A23" s="41"/>
    </row>
    <row r="24" spans="1:10">
      <c r="A24" s="965" t="s">
        <v>619</v>
      </c>
      <c r="B24" s="965"/>
      <c r="C24" s="965"/>
      <c r="D24" s="965"/>
      <c r="E24" s="965"/>
      <c r="F24" s="965"/>
      <c r="G24" s="965"/>
    </row>
  </sheetData>
  <mergeCells count="1">
    <mergeCell ref="A24:G24"/>
  </mergeCells>
  <pageMargins left="0.70866141732283472" right="0.70866141732283472" top="0.78740157480314965" bottom="0.78740157480314965" header="0.51181102362204722" footer="0.51181102362204722"/>
  <pageSetup paperSize="9" scale="65" firstPageNumber="0" orientation="landscape" horizontalDpi="300" verticalDpi="300" r:id="rId1"/>
  <headerFooter alignWithMargins="0"/>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3"/>
  <sheetViews>
    <sheetView view="pageBreakPreview" zoomScaleSheetLayoutView="100" workbookViewId="0">
      <selection activeCell="D7" sqref="D7"/>
    </sheetView>
  </sheetViews>
  <sheetFormatPr defaultColWidth="11.42578125" defaultRowHeight="12.75"/>
  <cols>
    <col min="1" max="1" width="10.42578125" style="25" customWidth="1"/>
    <col min="2" max="2" width="25.7109375" style="53" customWidth="1"/>
    <col min="3" max="3" width="12.7109375" style="2" customWidth="1"/>
    <col min="4" max="4" width="43.85546875" style="2" customWidth="1"/>
    <col min="5" max="5" width="30.7109375" style="2" customWidth="1"/>
    <col min="6" max="6" width="12.85546875" style="2" customWidth="1"/>
    <col min="7" max="7" width="15.5703125" style="465" customWidth="1"/>
    <col min="8" max="8" width="20" style="465" customWidth="1"/>
    <col min="9" max="9" width="16.28515625" style="54" customWidth="1"/>
    <col min="257" max="257" width="10.42578125" customWidth="1"/>
    <col min="258" max="258" width="25.7109375" customWidth="1"/>
    <col min="259" max="259" width="12.7109375" customWidth="1"/>
    <col min="260" max="260" width="43.85546875" customWidth="1"/>
    <col min="261" max="261" width="30.7109375" customWidth="1"/>
    <col min="262" max="262" width="12.85546875" customWidth="1"/>
    <col min="263" max="263" width="15.5703125" customWidth="1"/>
    <col min="264" max="264" width="20" customWidth="1"/>
    <col min="265" max="265" width="16.28515625" customWidth="1"/>
    <col min="513" max="513" width="10.42578125" customWidth="1"/>
    <col min="514" max="514" width="25.7109375" customWidth="1"/>
    <col min="515" max="515" width="12.7109375" customWidth="1"/>
    <col min="516" max="516" width="43.85546875" customWidth="1"/>
    <col min="517" max="517" width="30.7109375" customWidth="1"/>
    <col min="518" max="518" width="12.85546875" customWidth="1"/>
    <col min="519" max="519" width="15.5703125" customWidth="1"/>
    <col min="520" max="520" width="20" customWidth="1"/>
    <col min="521" max="521" width="16.28515625" customWidth="1"/>
    <col min="769" max="769" width="10.42578125" customWidth="1"/>
    <col min="770" max="770" width="25.7109375" customWidth="1"/>
    <col min="771" max="771" width="12.7109375" customWidth="1"/>
    <col min="772" max="772" width="43.85546875" customWidth="1"/>
    <col min="773" max="773" width="30.7109375" customWidth="1"/>
    <col min="774" max="774" width="12.85546875" customWidth="1"/>
    <col min="775" max="775" width="15.5703125" customWidth="1"/>
    <col min="776" max="776" width="20" customWidth="1"/>
    <col min="777" max="777" width="16.28515625" customWidth="1"/>
    <col min="1025" max="1025" width="10.42578125" customWidth="1"/>
    <col min="1026" max="1026" width="25.7109375" customWidth="1"/>
    <col min="1027" max="1027" width="12.7109375" customWidth="1"/>
    <col min="1028" max="1028" width="43.85546875" customWidth="1"/>
    <col min="1029" max="1029" width="30.7109375" customWidth="1"/>
    <col min="1030" max="1030" width="12.85546875" customWidth="1"/>
    <col min="1031" max="1031" width="15.5703125" customWidth="1"/>
    <col min="1032" max="1032" width="20" customWidth="1"/>
    <col min="1033" max="1033" width="16.28515625" customWidth="1"/>
    <col min="1281" max="1281" width="10.42578125" customWidth="1"/>
    <col min="1282" max="1282" width="25.7109375" customWidth="1"/>
    <col min="1283" max="1283" width="12.7109375" customWidth="1"/>
    <col min="1284" max="1284" width="43.85546875" customWidth="1"/>
    <col min="1285" max="1285" width="30.7109375" customWidth="1"/>
    <col min="1286" max="1286" width="12.85546875" customWidth="1"/>
    <col min="1287" max="1287" width="15.5703125" customWidth="1"/>
    <col min="1288" max="1288" width="20" customWidth="1"/>
    <col min="1289" max="1289" width="16.28515625" customWidth="1"/>
    <col min="1537" max="1537" width="10.42578125" customWidth="1"/>
    <col min="1538" max="1538" width="25.7109375" customWidth="1"/>
    <col min="1539" max="1539" width="12.7109375" customWidth="1"/>
    <col min="1540" max="1540" width="43.85546875" customWidth="1"/>
    <col min="1541" max="1541" width="30.7109375" customWidth="1"/>
    <col min="1542" max="1542" width="12.85546875" customWidth="1"/>
    <col min="1543" max="1543" width="15.5703125" customWidth="1"/>
    <col min="1544" max="1544" width="20" customWidth="1"/>
    <col min="1545" max="1545" width="16.28515625" customWidth="1"/>
    <col min="1793" max="1793" width="10.42578125" customWidth="1"/>
    <col min="1794" max="1794" width="25.7109375" customWidth="1"/>
    <col min="1795" max="1795" width="12.7109375" customWidth="1"/>
    <col min="1796" max="1796" width="43.85546875" customWidth="1"/>
    <col min="1797" max="1797" width="30.7109375" customWidth="1"/>
    <col min="1798" max="1798" width="12.85546875" customWidth="1"/>
    <col min="1799" max="1799" width="15.5703125" customWidth="1"/>
    <col min="1800" max="1800" width="20" customWidth="1"/>
    <col min="1801" max="1801" width="16.28515625" customWidth="1"/>
    <col min="2049" max="2049" width="10.42578125" customWidth="1"/>
    <col min="2050" max="2050" width="25.7109375" customWidth="1"/>
    <col min="2051" max="2051" width="12.7109375" customWidth="1"/>
    <col min="2052" max="2052" width="43.85546875" customWidth="1"/>
    <col min="2053" max="2053" width="30.7109375" customWidth="1"/>
    <col min="2054" max="2054" width="12.85546875" customWidth="1"/>
    <col min="2055" max="2055" width="15.5703125" customWidth="1"/>
    <col min="2056" max="2056" width="20" customWidth="1"/>
    <col min="2057" max="2057" width="16.28515625" customWidth="1"/>
    <col min="2305" max="2305" width="10.42578125" customWidth="1"/>
    <col min="2306" max="2306" width="25.7109375" customWidth="1"/>
    <col min="2307" max="2307" width="12.7109375" customWidth="1"/>
    <col min="2308" max="2308" width="43.85546875" customWidth="1"/>
    <col min="2309" max="2309" width="30.7109375" customWidth="1"/>
    <col min="2310" max="2310" width="12.85546875" customWidth="1"/>
    <col min="2311" max="2311" width="15.5703125" customWidth="1"/>
    <col min="2312" max="2312" width="20" customWidth="1"/>
    <col min="2313" max="2313" width="16.28515625" customWidth="1"/>
    <col min="2561" max="2561" width="10.42578125" customWidth="1"/>
    <col min="2562" max="2562" width="25.7109375" customWidth="1"/>
    <col min="2563" max="2563" width="12.7109375" customWidth="1"/>
    <col min="2564" max="2564" width="43.85546875" customWidth="1"/>
    <col min="2565" max="2565" width="30.7109375" customWidth="1"/>
    <col min="2566" max="2566" width="12.85546875" customWidth="1"/>
    <col min="2567" max="2567" width="15.5703125" customWidth="1"/>
    <col min="2568" max="2568" width="20" customWidth="1"/>
    <col min="2569" max="2569" width="16.28515625" customWidth="1"/>
    <col min="2817" max="2817" width="10.42578125" customWidth="1"/>
    <col min="2818" max="2818" width="25.7109375" customWidth="1"/>
    <col min="2819" max="2819" width="12.7109375" customWidth="1"/>
    <col min="2820" max="2820" width="43.85546875" customWidth="1"/>
    <col min="2821" max="2821" width="30.7109375" customWidth="1"/>
    <col min="2822" max="2822" width="12.85546875" customWidth="1"/>
    <col min="2823" max="2823" width="15.5703125" customWidth="1"/>
    <col min="2824" max="2824" width="20" customWidth="1"/>
    <col min="2825" max="2825" width="16.28515625" customWidth="1"/>
    <col min="3073" max="3073" width="10.42578125" customWidth="1"/>
    <col min="3074" max="3074" width="25.7109375" customWidth="1"/>
    <col min="3075" max="3075" width="12.7109375" customWidth="1"/>
    <col min="3076" max="3076" width="43.85546875" customWidth="1"/>
    <col min="3077" max="3077" width="30.7109375" customWidth="1"/>
    <col min="3078" max="3078" width="12.85546875" customWidth="1"/>
    <col min="3079" max="3079" width="15.5703125" customWidth="1"/>
    <col min="3080" max="3080" width="20" customWidth="1"/>
    <col min="3081" max="3081" width="16.28515625" customWidth="1"/>
    <col min="3329" max="3329" width="10.42578125" customWidth="1"/>
    <col min="3330" max="3330" width="25.7109375" customWidth="1"/>
    <col min="3331" max="3331" width="12.7109375" customWidth="1"/>
    <col min="3332" max="3332" width="43.85546875" customWidth="1"/>
    <col min="3333" max="3333" width="30.7109375" customWidth="1"/>
    <col min="3334" max="3334" width="12.85546875" customWidth="1"/>
    <col min="3335" max="3335" width="15.5703125" customWidth="1"/>
    <col min="3336" max="3336" width="20" customWidth="1"/>
    <col min="3337" max="3337" width="16.28515625" customWidth="1"/>
    <col min="3585" max="3585" width="10.42578125" customWidth="1"/>
    <col min="3586" max="3586" width="25.7109375" customWidth="1"/>
    <col min="3587" max="3587" width="12.7109375" customWidth="1"/>
    <col min="3588" max="3588" width="43.85546875" customWidth="1"/>
    <col min="3589" max="3589" width="30.7109375" customWidth="1"/>
    <col min="3590" max="3590" width="12.85546875" customWidth="1"/>
    <col min="3591" max="3591" width="15.5703125" customWidth="1"/>
    <col min="3592" max="3592" width="20" customWidth="1"/>
    <col min="3593" max="3593" width="16.28515625" customWidth="1"/>
    <col min="3841" max="3841" width="10.42578125" customWidth="1"/>
    <col min="3842" max="3842" width="25.7109375" customWidth="1"/>
    <col min="3843" max="3843" width="12.7109375" customWidth="1"/>
    <col min="3844" max="3844" width="43.85546875" customWidth="1"/>
    <col min="3845" max="3845" width="30.7109375" customWidth="1"/>
    <col min="3846" max="3846" width="12.85546875" customWidth="1"/>
    <col min="3847" max="3847" width="15.5703125" customWidth="1"/>
    <col min="3848" max="3848" width="20" customWidth="1"/>
    <col min="3849" max="3849" width="16.28515625" customWidth="1"/>
    <col min="4097" max="4097" width="10.42578125" customWidth="1"/>
    <col min="4098" max="4098" width="25.7109375" customWidth="1"/>
    <col min="4099" max="4099" width="12.7109375" customWidth="1"/>
    <col min="4100" max="4100" width="43.85546875" customWidth="1"/>
    <col min="4101" max="4101" width="30.7109375" customWidth="1"/>
    <col min="4102" max="4102" width="12.85546875" customWidth="1"/>
    <col min="4103" max="4103" width="15.5703125" customWidth="1"/>
    <col min="4104" max="4104" width="20" customWidth="1"/>
    <col min="4105" max="4105" width="16.28515625" customWidth="1"/>
    <col min="4353" max="4353" width="10.42578125" customWidth="1"/>
    <col min="4354" max="4354" width="25.7109375" customWidth="1"/>
    <col min="4355" max="4355" width="12.7109375" customWidth="1"/>
    <col min="4356" max="4356" width="43.85546875" customWidth="1"/>
    <col min="4357" max="4357" width="30.7109375" customWidth="1"/>
    <col min="4358" max="4358" width="12.85546875" customWidth="1"/>
    <col min="4359" max="4359" width="15.5703125" customWidth="1"/>
    <col min="4360" max="4360" width="20" customWidth="1"/>
    <col min="4361" max="4361" width="16.28515625" customWidth="1"/>
    <col min="4609" max="4609" width="10.42578125" customWidth="1"/>
    <col min="4610" max="4610" width="25.7109375" customWidth="1"/>
    <col min="4611" max="4611" width="12.7109375" customWidth="1"/>
    <col min="4612" max="4612" width="43.85546875" customWidth="1"/>
    <col min="4613" max="4613" width="30.7109375" customWidth="1"/>
    <col min="4614" max="4614" width="12.85546875" customWidth="1"/>
    <col min="4615" max="4615" width="15.5703125" customWidth="1"/>
    <col min="4616" max="4616" width="20" customWidth="1"/>
    <col min="4617" max="4617" width="16.28515625" customWidth="1"/>
    <col min="4865" max="4865" width="10.42578125" customWidth="1"/>
    <col min="4866" max="4866" width="25.7109375" customWidth="1"/>
    <col min="4867" max="4867" width="12.7109375" customWidth="1"/>
    <col min="4868" max="4868" width="43.85546875" customWidth="1"/>
    <col min="4869" max="4869" width="30.7109375" customWidth="1"/>
    <col min="4870" max="4870" width="12.85546875" customWidth="1"/>
    <col min="4871" max="4871" width="15.5703125" customWidth="1"/>
    <col min="4872" max="4872" width="20" customWidth="1"/>
    <col min="4873" max="4873" width="16.28515625" customWidth="1"/>
    <col min="5121" max="5121" width="10.42578125" customWidth="1"/>
    <col min="5122" max="5122" width="25.7109375" customWidth="1"/>
    <col min="5123" max="5123" width="12.7109375" customWidth="1"/>
    <col min="5124" max="5124" width="43.85546875" customWidth="1"/>
    <col min="5125" max="5125" width="30.7109375" customWidth="1"/>
    <col min="5126" max="5126" width="12.85546875" customWidth="1"/>
    <col min="5127" max="5127" width="15.5703125" customWidth="1"/>
    <col min="5128" max="5128" width="20" customWidth="1"/>
    <col min="5129" max="5129" width="16.28515625" customWidth="1"/>
    <col min="5377" max="5377" width="10.42578125" customWidth="1"/>
    <col min="5378" max="5378" width="25.7109375" customWidth="1"/>
    <col min="5379" max="5379" width="12.7109375" customWidth="1"/>
    <col min="5380" max="5380" width="43.85546875" customWidth="1"/>
    <col min="5381" max="5381" width="30.7109375" customWidth="1"/>
    <col min="5382" max="5382" width="12.85546875" customWidth="1"/>
    <col min="5383" max="5383" width="15.5703125" customWidth="1"/>
    <col min="5384" max="5384" width="20" customWidth="1"/>
    <col min="5385" max="5385" width="16.28515625" customWidth="1"/>
    <col min="5633" max="5633" width="10.42578125" customWidth="1"/>
    <col min="5634" max="5634" width="25.7109375" customWidth="1"/>
    <col min="5635" max="5635" width="12.7109375" customWidth="1"/>
    <col min="5636" max="5636" width="43.85546875" customWidth="1"/>
    <col min="5637" max="5637" width="30.7109375" customWidth="1"/>
    <col min="5638" max="5638" width="12.85546875" customWidth="1"/>
    <col min="5639" max="5639" width="15.5703125" customWidth="1"/>
    <col min="5640" max="5640" width="20" customWidth="1"/>
    <col min="5641" max="5641" width="16.28515625" customWidth="1"/>
    <col min="5889" max="5889" width="10.42578125" customWidth="1"/>
    <col min="5890" max="5890" width="25.7109375" customWidth="1"/>
    <col min="5891" max="5891" width="12.7109375" customWidth="1"/>
    <col min="5892" max="5892" width="43.85546875" customWidth="1"/>
    <col min="5893" max="5893" width="30.7109375" customWidth="1"/>
    <col min="5894" max="5894" width="12.85546875" customWidth="1"/>
    <col min="5895" max="5895" width="15.5703125" customWidth="1"/>
    <col min="5896" max="5896" width="20" customWidth="1"/>
    <col min="5897" max="5897" width="16.28515625" customWidth="1"/>
    <col min="6145" max="6145" width="10.42578125" customWidth="1"/>
    <col min="6146" max="6146" width="25.7109375" customWidth="1"/>
    <col min="6147" max="6147" width="12.7109375" customWidth="1"/>
    <col min="6148" max="6148" width="43.85546875" customWidth="1"/>
    <col min="6149" max="6149" width="30.7109375" customWidth="1"/>
    <col min="6150" max="6150" width="12.85546875" customWidth="1"/>
    <col min="6151" max="6151" width="15.5703125" customWidth="1"/>
    <col min="6152" max="6152" width="20" customWidth="1"/>
    <col min="6153" max="6153" width="16.28515625" customWidth="1"/>
    <col min="6401" max="6401" width="10.42578125" customWidth="1"/>
    <col min="6402" max="6402" width="25.7109375" customWidth="1"/>
    <col min="6403" max="6403" width="12.7109375" customWidth="1"/>
    <col min="6404" max="6404" width="43.85546875" customWidth="1"/>
    <col min="6405" max="6405" width="30.7109375" customWidth="1"/>
    <col min="6406" max="6406" width="12.85546875" customWidth="1"/>
    <col min="6407" max="6407" width="15.5703125" customWidth="1"/>
    <col min="6408" max="6408" width="20" customWidth="1"/>
    <col min="6409" max="6409" width="16.28515625" customWidth="1"/>
    <col min="6657" max="6657" width="10.42578125" customWidth="1"/>
    <col min="6658" max="6658" width="25.7109375" customWidth="1"/>
    <col min="6659" max="6659" width="12.7109375" customWidth="1"/>
    <col min="6660" max="6660" width="43.85546875" customWidth="1"/>
    <col min="6661" max="6661" width="30.7109375" customWidth="1"/>
    <col min="6662" max="6662" width="12.85546875" customWidth="1"/>
    <col min="6663" max="6663" width="15.5703125" customWidth="1"/>
    <col min="6664" max="6664" width="20" customWidth="1"/>
    <col min="6665" max="6665" width="16.28515625" customWidth="1"/>
    <col min="6913" max="6913" width="10.42578125" customWidth="1"/>
    <col min="6914" max="6914" width="25.7109375" customWidth="1"/>
    <col min="6915" max="6915" width="12.7109375" customWidth="1"/>
    <col min="6916" max="6916" width="43.85546875" customWidth="1"/>
    <col min="6917" max="6917" width="30.7109375" customWidth="1"/>
    <col min="6918" max="6918" width="12.85546875" customWidth="1"/>
    <col min="6919" max="6919" width="15.5703125" customWidth="1"/>
    <col min="6920" max="6920" width="20" customWidth="1"/>
    <col min="6921" max="6921" width="16.28515625" customWidth="1"/>
    <col min="7169" max="7169" width="10.42578125" customWidth="1"/>
    <col min="7170" max="7170" width="25.7109375" customWidth="1"/>
    <col min="7171" max="7171" width="12.7109375" customWidth="1"/>
    <col min="7172" max="7172" width="43.85546875" customWidth="1"/>
    <col min="7173" max="7173" width="30.7109375" customWidth="1"/>
    <col min="7174" max="7174" width="12.85546875" customWidth="1"/>
    <col min="7175" max="7175" width="15.5703125" customWidth="1"/>
    <col min="7176" max="7176" width="20" customWidth="1"/>
    <col min="7177" max="7177" width="16.28515625" customWidth="1"/>
    <col min="7425" max="7425" width="10.42578125" customWidth="1"/>
    <col min="7426" max="7426" width="25.7109375" customWidth="1"/>
    <col min="7427" max="7427" width="12.7109375" customWidth="1"/>
    <col min="7428" max="7428" width="43.85546875" customWidth="1"/>
    <col min="7429" max="7429" width="30.7109375" customWidth="1"/>
    <col min="7430" max="7430" width="12.85546875" customWidth="1"/>
    <col min="7431" max="7431" width="15.5703125" customWidth="1"/>
    <col min="7432" max="7432" width="20" customWidth="1"/>
    <col min="7433" max="7433" width="16.28515625" customWidth="1"/>
    <col min="7681" max="7681" width="10.42578125" customWidth="1"/>
    <col min="7682" max="7682" width="25.7109375" customWidth="1"/>
    <col min="7683" max="7683" width="12.7109375" customWidth="1"/>
    <col min="7684" max="7684" width="43.85546875" customWidth="1"/>
    <col min="7685" max="7685" width="30.7109375" customWidth="1"/>
    <col min="7686" max="7686" width="12.85546875" customWidth="1"/>
    <col min="7687" max="7687" width="15.5703125" customWidth="1"/>
    <col min="7688" max="7688" width="20" customWidth="1"/>
    <col min="7689" max="7689" width="16.28515625" customWidth="1"/>
    <col min="7937" max="7937" width="10.42578125" customWidth="1"/>
    <col min="7938" max="7938" width="25.7109375" customWidth="1"/>
    <col min="7939" max="7939" width="12.7109375" customWidth="1"/>
    <col min="7940" max="7940" width="43.85546875" customWidth="1"/>
    <col min="7941" max="7941" width="30.7109375" customWidth="1"/>
    <col min="7942" max="7942" width="12.85546875" customWidth="1"/>
    <col min="7943" max="7943" width="15.5703125" customWidth="1"/>
    <col min="7944" max="7944" width="20" customWidth="1"/>
    <col min="7945" max="7945" width="16.28515625" customWidth="1"/>
    <col min="8193" max="8193" width="10.42578125" customWidth="1"/>
    <col min="8194" max="8194" width="25.7109375" customWidth="1"/>
    <col min="8195" max="8195" width="12.7109375" customWidth="1"/>
    <col min="8196" max="8196" width="43.85546875" customWidth="1"/>
    <col min="8197" max="8197" width="30.7109375" customWidth="1"/>
    <col min="8198" max="8198" width="12.85546875" customWidth="1"/>
    <col min="8199" max="8199" width="15.5703125" customWidth="1"/>
    <col min="8200" max="8200" width="20" customWidth="1"/>
    <col min="8201" max="8201" width="16.28515625" customWidth="1"/>
    <col min="8449" max="8449" width="10.42578125" customWidth="1"/>
    <col min="8450" max="8450" width="25.7109375" customWidth="1"/>
    <col min="8451" max="8451" width="12.7109375" customWidth="1"/>
    <col min="8452" max="8452" width="43.85546875" customWidth="1"/>
    <col min="8453" max="8453" width="30.7109375" customWidth="1"/>
    <col min="8454" max="8454" width="12.85546875" customWidth="1"/>
    <col min="8455" max="8455" width="15.5703125" customWidth="1"/>
    <col min="8456" max="8456" width="20" customWidth="1"/>
    <col min="8457" max="8457" width="16.28515625" customWidth="1"/>
    <col min="8705" max="8705" width="10.42578125" customWidth="1"/>
    <col min="8706" max="8706" width="25.7109375" customWidth="1"/>
    <col min="8707" max="8707" width="12.7109375" customWidth="1"/>
    <col min="8708" max="8708" width="43.85546875" customWidth="1"/>
    <col min="8709" max="8709" width="30.7109375" customWidth="1"/>
    <col min="8710" max="8710" width="12.85546875" customWidth="1"/>
    <col min="8711" max="8711" width="15.5703125" customWidth="1"/>
    <col min="8712" max="8712" width="20" customWidth="1"/>
    <col min="8713" max="8713" width="16.28515625" customWidth="1"/>
    <col min="8961" max="8961" width="10.42578125" customWidth="1"/>
    <col min="8962" max="8962" width="25.7109375" customWidth="1"/>
    <col min="8963" max="8963" width="12.7109375" customWidth="1"/>
    <col min="8964" max="8964" width="43.85546875" customWidth="1"/>
    <col min="8965" max="8965" width="30.7109375" customWidth="1"/>
    <col min="8966" max="8966" width="12.85546875" customWidth="1"/>
    <col min="8967" max="8967" width="15.5703125" customWidth="1"/>
    <col min="8968" max="8968" width="20" customWidth="1"/>
    <col min="8969" max="8969" width="16.28515625" customWidth="1"/>
    <col min="9217" max="9217" width="10.42578125" customWidth="1"/>
    <col min="9218" max="9218" width="25.7109375" customWidth="1"/>
    <col min="9219" max="9219" width="12.7109375" customWidth="1"/>
    <col min="9220" max="9220" width="43.85546875" customWidth="1"/>
    <col min="9221" max="9221" width="30.7109375" customWidth="1"/>
    <col min="9222" max="9222" width="12.85546875" customWidth="1"/>
    <col min="9223" max="9223" width="15.5703125" customWidth="1"/>
    <col min="9224" max="9224" width="20" customWidth="1"/>
    <col min="9225" max="9225" width="16.28515625" customWidth="1"/>
    <col min="9473" max="9473" width="10.42578125" customWidth="1"/>
    <col min="9474" max="9474" width="25.7109375" customWidth="1"/>
    <col min="9475" max="9475" width="12.7109375" customWidth="1"/>
    <col min="9476" max="9476" width="43.85546875" customWidth="1"/>
    <col min="9477" max="9477" width="30.7109375" customWidth="1"/>
    <col min="9478" max="9478" width="12.85546875" customWidth="1"/>
    <col min="9479" max="9479" width="15.5703125" customWidth="1"/>
    <col min="9480" max="9480" width="20" customWidth="1"/>
    <col min="9481" max="9481" width="16.28515625" customWidth="1"/>
    <col min="9729" max="9729" width="10.42578125" customWidth="1"/>
    <col min="9730" max="9730" width="25.7109375" customWidth="1"/>
    <col min="9731" max="9731" width="12.7109375" customWidth="1"/>
    <col min="9732" max="9732" width="43.85546875" customWidth="1"/>
    <col min="9733" max="9733" width="30.7109375" customWidth="1"/>
    <col min="9734" max="9734" width="12.85546875" customWidth="1"/>
    <col min="9735" max="9735" width="15.5703125" customWidth="1"/>
    <col min="9736" max="9736" width="20" customWidth="1"/>
    <col min="9737" max="9737" width="16.28515625" customWidth="1"/>
    <col min="9985" max="9985" width="10.42578125" customWidth="1"/>
    <col min="9986" max="9986" width="25.7109375" customWidth="1"/>
    <col min="9987" max="9987" width="12.7109375" customWidth="1"/>
    <col min="9988" max="9988" width="43.85546875" customWidth="1"/>
    <col min="9989" max="9989" width="30.7109375" customWidth="1"/>
    <col min="9990" max="9990" width="12.85546875" customWidth="1"/>
    <col min="9991" max="9991" width="15.5703125" customWidth="1"/>
    <col min="9992" max="9992" width="20" customWidth="1"/>
    <col min="9993" max="9993" width="16.28515625" customWidth="1"/>
    <col min="10241" max="10241" width="10.42578125" customWidth="1"/>
    <col min="10242" max="10242" width="25.7109375" customWidth="1"/>
    <col min="10243" max="10243" width="12.7109375" customWidth="1"/>
    <col min="10244" max="10244" width="43.85546875" customWidth="1"/>
    <col min="10245" max="10245" width="30.7109375" customWidth="1"/>
    <col min="10246" max="10246" width="12.85546875" customWidth="1"/>
    <col min="10247" max="10247" width="15.5703125" customWidth="1"/>
    <col min="10248" max="10248" width="20" customWidth="1"/>
    <col min="10249" max="10249" width="16.28515625" customWidth="1"/>
    <col min="10497" max="10497" width="10.42578125" customWidth="1"/>
    <col min="10498" max="10498" width="25.7109375" customWidth="1"/>
    <col min="10499" max="10499" width="12.7109375" customWidth="1"/>
    <col min="10500" max="10500" width="43.85546875" customWidth="1"/>
    <col min="10501" max="10501" width="30.7109375" customWidth="1"/>
    <col min="10502" max="10502" width="12.85546875" customWidth="1"/>
    <col min="10503" max="10503" width="15.5703125" customWidth="1"/>
    <col min="10504" max="10504" width="20" customWidth="1"/>
    <col min="10505" max="10505" width="16.28515625" customWidth="1"/>
    <col min="10753" max="10753" width="10.42578125" customWidth="1"/>
    <col min="10754" max="10754" width="25.7109375" customWidth="1"/>
    <col min="10755" max="10755" width="12.7109375" customWidth="1"/>
    <col min="10756" max="10756" width="43.85546875" customWidth="1"/>
    <col min="10757" max="10757" width="30.7109375" customWidth="1"/>
    <col min="10758" max="10758" width="12.85546875" customWidth="1"/>
    <col min="10759" max="10759" width="15.5703125" customWidth="1"/>
    <col min="10760" max="10760" width="20" customWidth="1"/>
    <col min="10761" max="10761" width="16.28515625" customWidth="1"/>
    <col min="11009" max="11009" width="10.42578125" customWidth="1"/>
    <col min="11010" max="11010" width="25.7109375" customWidth="1"/>
    <col min="11011" max="11011" width="12.7109375" customWidth="1"/>
    <col min="11012" max="11012" width="43.85546875" customWidth="1"/>
    <col min="11013" max="11013" width="30.7109375" customWidth="1"/>
    <col min="11014" max="11014" width="12.85546875" customWidth="1"/>
    <col min="11015" max="11015" width="15.5703125" customWidth="1"/>
    <col min="11016" max="11016" width="20" customWidth="1"/>
    <col min="11017" max="11017" width="16.28515625" customWidth="1"/>
    <col min="11265" max="11265" width="10.42578125" customWidth="1"/>
    <col min="11266" max="11266" width="25.7109375" customWidth="1"/>
    <col min="11267" max="11267" width="12.7109375" customWidth="1"/>
    <col min="11268" max="11268" width="43.85546875" customWidth="1"/>
    <col min="11269" max="11269" width="30.7109375" customWidth="1"/>
    <col min="11270" max="11270" width="12.85546875" customWidth="1"/>
    <col min="11271" max="11271" width="15.5703125" customWidth="1"/>
    <col min="11272" max="11272" width="20" customWidth="1"/>
    <col min="11273" max="11273" width="16.28515625" customWidth="1"/>
    <col min="11521" max="11521" width="10.42578125" customWidth="1"/>
    <col min="11522" max="11522" width="25.7109375" customWidth="1"/>
    <col min="11523" max="11523" width="12.7109375" customWidth="1"/>
    <col min="11524" max="11524" width="43.85546875" customWidth="1"/>
    <col min="11525" max="11525" width="30.7109375" customWidth="1"/>
    <col min="11526" max="11526" width="12.85546875" customWidth="1"/>
    <col min="11527" max="11527" width="15.5703125" customWidth="1"/>
    <col min="11528" max="11528" width="20" customWidth="1"/>
    <col min="11529" max="11529" width="16.28515625" customWidth="1"/>
    <col min="11777" max="11777" width="10.42578125" customWidth="1"/>
    <col min="11778" max="11778" width="25.7109375" customWidth="1"/>
    <col min="11779" max="11779" width="12.7109375" customWidth="1"/>
    <col min="11780" max="11780" width="43.85546875" customWidth="1"/>
    <col min="11781" max="11781" width="30.7109375" customWidth="1"/>
    <col min="11782" max="11782" width="12.85546875" customWidth="1"/>
    <col min="11783" max="11783" width="15.5703125" customWidth="1"/>
    <col min="11784" max="11784" width="20" customWidth="1"/>
    <col min="11785" max="11785" width="16.28515625" customWidth="1"/>
    <col min="12033" max="12033" width="10.42578125" customWidth="1"/>
    <col min="12034" max="12034" width="25.7109375" customWidth="1"/>
    <col min="12035" max="12035" width="12.7109375" customWidth="1"/>
    <col min="12036" max="12036" width="43.85546875" customWidth="1"/>
    <col min="12037" max="12037" width="30.7109375" customWidth="1"/>
    <col min="12038" max="12038" width="12.85546875" customWidth="1"/>
    <col min="12039" max="12039" width="15.5703125" customWidth="1"/>
    <col min="12040" max="12040" width="20" customWidth="1"/>
    <col min="12041" max="12041" width="16.28515625" customWidth="1"/>
    <col min="12289" max="12289" width="10.42578125" customWidth="1"/>
    <col min="12290" max="12290" width="25.7109375" customWidth="1"/>
    <col min="12291" max="12291" width="12.7109375" customWidth="1"/>
    <col min="12292" max="12292" width="43.85546875" customWidth="1"/>
    <col min="12293" max="12293" width="30.7109375" customWidth="1"/>
    <col min="12294" max="12294" width="12.85546875" customWidth="1"/>
    <col min="12295" max="12295" width="15.5703125" customWidth="1"/>
    <col min="12296" max="12296" width="20" customWidth="1"/>
    <col min="12297" max="12297" width="16.28515625" customWidth="1"/>
    <col min="12545" max="12545" width="10.42578125" customWidth="1"/>
    <col min="12546" max="12546" width="25.7109375" customWidth="1"/>
    <col min="12547" max="12547" width="12.7109375" customWidth="1"/>
    <col min="12548" max="12548" width="43.85546875" customWidth="1"/>
    <col min="12549" max="12549" width="30.7109375" customWidth="1"/>
    <col min="12550" max="12550" width="12.85546875" customWidth="1"/>
    <col min="12551" max="12551" width="15.5703125" customWidth="1"/>
    <col min="12552" max="12552" width="20" customWidth="1"/>
    <col min="12553" max="12553" width="16.28515625" customWidth="1"/>
    <col min="12801" max="12801" width="10.42578125" customWidth="1"/>
    <col min="12802" max="12802" width="25.7109375" customWidth="1"/>
    <col min="12803" max="12803" width="12.7109375" customWidth="1"/>
    <col min="12804" max="12804" width="43.85546875" customWidth="1"/>
    <col min="12805" max="12805" width="30.7109375" customWidth="1"/>
    <col min="12806" max="12806" width="12.85546875" customWidth="1"/>
    <col min="12807" max="12807" width="15.5703125" customWidth="1"/>
    <col min="12808" max="12808" width="20" customWidth="1"/>
    <col min="12809" max="12809" width="16.28515625" customWidth="1"/>
    <col min="13057" max="13057" width="10.42578125" customWidth="1"/>
    <col min="13058" max="13058" width="25.7109375" customWidth="1"/>
    <col min="13059" max="13059" width="12.7109375" customWidth="1"/>
    <col min="13060" max="13060" width="43.85546875" customWidth="1"/>
    <col min="13061" max="13061" width="30.7109375" customWidth="1"/>
    <col min="13062" max="13062" width="12.85546875" customWidth="1"/>
    <col min="13063" max="13063" width="15.5703125" customWidth="1"/>
    <col min="13064" max="13064" width="20" customWidth="1"/>
    <col min="13065" max="13065" width="16.28515625" customWidth="1"/>
    <col min="13313" max="13313" width="10.42578125" customWidth="1"/>
    <col min="13314" max="13314" width="25.7109375" customWidth="1"/>
    <col min="13315" max="13315" width="12.7109375" customWidth="1"/>
    <col min="13316" max="13316" width="43.85546875" customWidth="1"/>
    <col min="13317" max="13317" width="30.7109375" customWidth="1"/>
    <col min="13318" max="13318" width="12.85546875" customWidth="1"/>
    <col min="13319" max="13319" width="15.5703125" customWidth="1"/>
    <col min="13320" max="13320" width="20" customWidth="1"/>
    <col min="13321" max="13321" width="16.28515625" customWidth="1"/>
    <col min="13569" max="13569" width="10.42578125" customWidth="1"/>
    <col min="13570" max="13570" width="25.7109375" customWidth="1"/>
    <col min="13571" max="13571" width="12.7109375" customWidth="1"/>
    <col min="13572" max="13572" width="43.85546875" customWidth="1"/>
    <col min="13573" max="13573" width="30.7109375" customWidth="1"/>
    <col min="13574" max="13574" width="12.85546875" customWidth="1"/>
    <col min="13575" max="13575" width="15.5703125" customWidth="1"/>
    <col min="13576" max="13576" width="20" customWidth="1"/>
    <col min="13577" max="13577" width="16.28515625" customWidth="1"/>
    <col min="13825" max="13825" width="10.42578125" customWidth="1"/>
    <col min="13826" max="13826" width="25.7109375" customWidth="1"/>
    <col min="13827" max="13827" width="12.7109375" customWidth="1"/>
    <col min="13828" max="13828" width="43.85546875" customWidth="1"/>
    <col min="13829" max="13829" width="30.7109375" customWidth="1"/>
    <col min="13830" max="13830" width="12.85546875" customWidth="1"/>
    <col min="13831" max="13831" width="15.5703125" customWidth="1"/>
    <col min="13832" max="13832" width="20" customWidth="1"/>
    <col min="13833" max="13833" width="16.28515625" customWidth="1"/>
    <col min="14081" max="14081" width="10.42578125" customWidth="1"/>
    <col min="14082" max="14082" width="25.7109375" customWidth="1"/>
    <col min="14083" max="14083" width="12.7109375" customWidth="1"/>
    <col min="14084" max="14084" width="43.85546875" customWidth="1"/>
    <col min="14085" max="14085" width="30.7109375" customWidth="1"/>
    <col min="14086" max="14086" width="12.85546875" customWidth="1"/>
    <col min="14087" max="14087" width="15.5703125" customWidth="1"/>
    <col min="14088" max="14088" width="20" customWidth="1"/>
    <col min="14089" max="14089" width="16.28515625" customWidth="1"/>
    <col min="14337" max="14337" width="10.42578125" customWidth="1"/>
    <col min="14338" max="14338" width="25.7109375" customWidth="1"/>
    <col min="14339" max="14339" width="12.7109375" customWidth="1"/>
    <col min="14340" max="14340" width="43.85546875" customWidth="1"/>
    <col min="14341" max="14341" width="30.7109375" customWidth="1"/>
    <col min="14342" max="14342" width="12.85546875" customWidth="1"/>
    <col min="14343" max="14343" width="15.5703125" customWidth="1"/>
    <col min="14344" max="14344" width="20" customWidth="1"/>
    <col min="14345" max="14345" width="16.28515625" customWidth="1"/>
    <col min="14593" max="14593" width="10.42578125" customWidth="1"/>
    <col min="14594" max="14594" width="25.7109375" customWidth="1"/>
    <col min="14595" max="14595" width="12.7109375" customWidth="1"/>
    <col min="14596" max="14596" width="43.85546875" customWidth="1"/>
    <col min="14597" max="14597" width="30.7109375" customWidth="1"/>
    <col min="14598" max="14598" width="12.85546875" customWidth="1"/>
    <col min="14599" max="14599" width="15.5703125" customWidth="1"/>
    <col min="14600" max="14600" width="20" customWidth="1"/>
    <col min="14601" max="14601" width="16.28515625" customWidth="1"/>
    <col min="14849" max="14849" width="10.42578125" customWidth="1"/>
    <col min="14850" max="14850" width="25.7109375" customWidth="1"/>
    <col min="14851" max="14851" width="12.7109375" customWidth="1"/>
    <col min="14852" max="14852" width="43.85546875" customWidth="1"/>
    <col min="14853" max="14853" width="30.7109375" customWidth="1"/>
    <col min="14854" max="14854" width="12.85546875" customWidth="1"/>
    <col min="14855" max="14855" width="15.5703125" customWidth="1"/>
    <col min="14856" max="14856" width="20" customWidth="1"/>
    <col min="14857" max="14857" width="16.28515625" customWidth="1"/>
    <col min="15105" max="15105" width="10.42578125" customWidth="1"/>
    <col min="15106" max="15106" width="25.7109375" customWidth="1"/>
    <col min="15107" max="15107" width="12.7109375" customWidth="1"/>
    <col min="15108" max="15108" width="43.85546875" customWidth="1"/>
    <col min="15109" max="15109" width="30.7109375" customWidth="1"/>
    <col min="15110" max="15110" width="12.85546875" customWidth="1"/>
    <col min="15111" max="15111" width="15.5703125" customWidth="1"/>
    <col min="15112" max="15112" width="20" customWidth="1"/>
    <col min="15113" max="15113" width="16.28515625" customWidth="1"/>
    <col min="15361" max="15361" width="10.42578125" customWidth="1"/>
    <col min="15362" max="15362" width="25.7109375" customWidth="1"/>
    <col min="15363" max="15363" width="12.7109375" customWidth="1"/>
    <col min="15364" max="15364" width="43.85546875" customWidth="1"/>
    <col min="15365" max="15365" width="30.7109375" customWidth="1"/>
    <col min="15366" max="15366" width="12.85546875" customWidth="1"/>
    <col min="15367" max="15367" width="15.5703125" customWidth="1"/>
    <col min="15368" max="15368" width="20" customWidth="1"/>
    <col min="15369" max="15369" width="16.28515625" customWidth="1"/>
    <col min="15617" max="15617" width="10.42578125" customWidth="1"/>
    <col min="15618" max="15618" width="25.7109375" customWidth="1"/>
    <col min="15619" max="15619" width="12.7109375" customWidth="1"/>
    <col min="15620" max="15620" width="43.85546875" customWidth="1"/>
    <col min="15621" max="15621" width="30.7109375" customWidth="1"/>
    <col min="15622" max="15622" width="12.85546875" customWidth="1"/>
    <col min="15623" max="15623" width="15.5703125" customWidth="1"/>
    <col min="15624" max="15624" width="20" customWidth="1"/>
    <col min="15625" max="15625" width="16.28515625" customWidth="1"/>
    <col min="15873" max="15873" width="10.42578125" customWidth="1"/>
    <col min="15874" max="15874" width="25.7109375" customWidth="1"/>
    <col min="15875" max="15875" width="12.7109375" customWidth="1"/>
    <col min="15876" max="15876" width="43.85546875" customWidth="1"/>
    <col min="15877" max="15877" width="30.7109375" customWidth="1"/>
    <col min="15878" max="15878" width="12.85546875" customWidth="1"/>
    <col min="15879" max="15879" width="15.5703125" customWidth="1"/>
    <col min="15880" max="15880" width="20" customWidth="1"/>
    <col min="15881" max="15881" width="16.28515625" customWidth="1"/>
    <col min="16129" max="16129" width="10.42578125" customWidth="1"/>
    <col min="16130" max="16130" width="25.7109375" customWidth="1"/>
    <col min="16131" max="16131" width="12.7109375" customWidth="1"/>
    <col min="16132" max="16132" width="43.85546875" customWidth="1"/>
    <col min="16133" max="16133" width="30.7109375" customWidth="1"/>
    <col min="16134" max="16134" width="12.85546875" customWidth="1"/>
    <col min="16135" max="16135" width="15.5703125" customWidth="1"/>
    <col min="16136" max="16136" width="20" customWidth="1"/>
    <col min="16137" max="16137" width="16.28515625" customWidth="1"/>
  </cols>
  <sheetData>
    <row r="1" spans="1:8" ht="16.5" customHeight="1" thickBot="1">
      <c r="A1" s="61" t="s">
        <v>296</v>
      </c>
      <c r="B1" s="61"/>
      <c r="C1" s="61"/>
      <c r="D1" s="61"/>
      <c r="E1" s="61"/>
      <c r="F1" s="61"/>
      <c r="G1" s="82" t="s">
        <v>734</v>
      </c>
      <c r="H1" s="458" t="s">
        <v>9</v>
      </c>
    </row>
    <row r="2" spans="1:8" ht="15.75" customHeight="1" thickBot="1">
      <c r="A2" s="129" t="s">
        <v>735</v>
      </c>
      <c r="B2" s="63"/>
      <c r="C2" s="63"/>
      <c r="D2" s="63"/>
      <c r="E2" s="63"/>
      <c r="F2" s="63"/>
      <c r="G2" s="82" t="s">
        <v>736</v>
      </c>
      <c r="H2" s="459">
        <v>2012</v>
      </c>
    </row>
    <row r="3" spans="1:8" ht="39" thickBot="1">
      <c r="A3" s="285" t="s">
        <v>1</v>
      </c>
      <c r="B3" s="285" t="s">
        <v>13</v>
      </c>
      <c r="C3" s="285" t="s">
        <v>297</v>
      </c>
      <c r="D3" s="285" t="s">
        <v>737</v>
      </c>
      <c r="E3" s="285" t="s">
        <v>298</v>
      </c>
      <c r="F3" s="285" t="s">
        <v>299</v>
      </c>
      <c r="G3" s="441" t="s">
        <v>300</v>
      </c>
      <c r="H3" s="441" t="s">
        <v>301</v>
      </c>
    </row>
    <row r="4" spans="1:8">
      <c r="A4" s="442" t="s">
        <v>424</v>
      </c>
      <c r="B4" s="383" t="s">
        <v>22</v>
      </c>
      <c r="C4" s="443">
        <v>1</v>
      </c>
      <c r="D4" s="444" t="s">
        <v>416</v>
      </c>
      <c r="E4" s="445" t="s">
        <v>738</v>
      </c>
      <c r="F4" s="446" t="s">
        <v>83</v>
      </c>
      <c r="G4" s="460" t="s">
        <v>739</v>
      </c>
      <c r="H4" s="461" t="s">
        <v>740</v>
      </c>
    </row>
    <row r="5" spans="1:8">
      <c r="A5" s="447" t="s">
        <v>424</v>
      </c>
      <c r="B5" s="138" t="s">
        <v>22</v>
      </c>
      <c r="C5" s="147">
        <v>2</v>
      </c>
      <c r="D5" s="137" t="s">
        <v>417</v>
      </c>
      <c r="E5" s="139" t="s">
        <v>741</v>
      </c>
      <c r="F5" s="137" t="s">
        <v>83</v>
      </c>
      <c r="G5" s="460" t="s">
        <v>739</v>
      </c>
      <c r="H5" s="462" t="s">
        <v>740</v>
      </c>
    </row>
    <row r="6" spans="1:8">
      <c r="A6" s="447" t="s">
        <v>424</v>
      </c>
      <c r="B6" s="138" t="s">
        <v>22</v>
      </c>
      <c r="C6" s="147">
        <v>3</v>
      </c>
      <c r="D6" s="137" t="s">
        <v>418</v>
      </c>
      <c r="E6" s="139" t="s">
        <v>741</v>
      </c>
      <c r="F6" s="137" t="s">
        <v>83</v>
      </c>
      <c r="G6" s="460" t="s">
        <v>739</v>
      </c>
      <c r="H6" s="462" t="s">
        <v>740</v>
      </c>
    </row>
    <row r="7" spans="1:8">
      <c r="A7" s="447" t="s">
        <v>424</v>
      </c>
      <c r="B7" s="138" t="s">
        <v>22</v>
      </c>
      <c r="C7" s="147">
        <v>4</v>
      </c>
      <c r="D7" s="286" t="s">
        <v>419</v>
      </c>
      <c r="E7" s="139" t="s">
        <v>741</v>
      </c>
      <c r="F7" s="137" t="s">
        <v>83</v>
      </c>
      <c r="G7" s="460" t="s">
        <v>739</v>
      </c>
      <c r="H7" s="462" t="s">
        <v>740</v>
      </c>
    </row>
    <row r="8" spans="1:8">
      <c r="A8" s="447" t="s">
        <v>424</v>
      </c>
      <c r="B8" s="138" t="s">
        <v>22</v>
      </c>
      <c r="C8" s="147">
        <v>5</v>
      </c>
      <c r="D8" s="137" t="s">
        <v>742</v>
      </c>
      <c r="E8" s="448" t="s">
        <v>302</v>
      </c>
      <c r="F8" s="137" t="s">
        <v>83</v>
      </c>
      <c r="G8" s="460" t="s">
        <v>743</v>
      </c>
      <c r="H8" s="463" t="s">
        <v>744</v>
      </c>
    </row>
    <row r="9" spans="1:8">
      <c r="A9" s="447" t="s">
        <v>424</v>
      </c>
      <c r="B9" s="138" t="s">
        <v>22</v>
      </c>
      <c r="C9" s="147">
        <v>6</v>
      </c>
      <c r="D9" s="137" t="s">
        <v>745</v>
      </c>
      <c r="E9" s="448" t="s">
        <v>302</v>
      </c>
      <c r="F9" s="137" t="s">
        <v>83</v>
      </c>
      <c r="G9" s="460" t="s">
        <v>743</v>
      </c>
      <c r="H9" s="463" t="s">
        <v>744</v>
      </c>
    </row>
    <row r="10" spans="1:8">
      <c r="A10" s="447" t="s">
        <v>424</v>
      </c>
      <c r="B10" s="138" t="s">
        <v>22</v>
      </c>
      <c r="C10" s="147">
        <v>7</v>
      </c>
      <c r="D10" s="286" t="s">
        <v>746</v>
      </c>
      <c r="E10" s="448" t="s">
        <v>302</v>
      </c>
      <c r="F10" s="137" t="s">
        <v>83</v>
      </c>
      <c r="G10" s="460" t="s">
        <v>743</v>
      </c>
      <c r="H10" s="463" t="s">
        <v>744</v>
      </c>
    </row>
    <row r="11" spans="1:8">
      <c r="A11" s="447" t="s">
        <v>424</v>
      </c>
      <c r="B11" s="138" t="s">
        <v>22</v>
      </c>
      <c r="C11" s="147">
        <v>8</v>
      </c>
      <c r="D11" s="286" t="s">
        <v>303</v>
      </c>
      <c r="E11" s="448" t="s">
        <v>304</v>
      </c>
      <c r="F11" s="137" t="s">
        <v>83</v>
      </c>
      <c r="G11" s="460" t="s">
        <v>739</v>
      </c>
      <c r="H11" s="462" t="s">
        <v>740</v>
      </c>
    </row>
    <row r="12" spans="1:8">
      <c r="A12" s="449"/>
      <c r="B12" s="140"/>
      <c r="C12" s="140"/>
      <c r="D12" s="140"/>
      <c r="E12" s="448" t="s">
        <v>305</v>
      </c>
      <c r="F12" s="137" t="s">
        <v>83</v>
      </c>
      <c r="G12" s="460" t="s">
        <v>739</v>
      </c>
      <c r="H12" s="462" t="s">
        <v>740</v>
      </c>
    </row>
    <row r="13" spans="1:8" ht="13.5" thickBot="1">
      <c r="A13" s="447" t="s">
        <v>424</v>
      </c>
      <c r="B13" s="450" t="s">
        <v>22</v>
      </c>
      <c r="C13" s="147">
        <v>9</v>
      </c>
      <c r="D13" s="286" t="s">
        <v>747</v>
      </c>
      <c r="E13" s="448" t="s">
        <v>306</v>
      </c>
      <c r="F13" s="137" t="s">
        <v>83</v>
      </c>
      <c r="G13" s="464" t="s">
        <v>748</v>
      </c>
      <c r="H13" s="462" t="s">
        <v>740</v>
      </c>
    </row>
    <row r="14" spans="1:8">
      <c r="A14" s="442" t="s">
        <v>424</v>
      </c>
      <c r="B14" s="451" t="s">
        <v>26</v>
      </c>
      <c r="C14" s="443">
        <v>1</v>
      </c>
      <c r="D14" s="444" t="s">
        <v>416</v>
      </c>
      <c r="E14" s="445" t="s">
        <v>738</v>
      </c>
      <c r="F14" s="446" t="s">
        <v>83</v>
      </c>
      <c r="G14" s="460" t="s">
        <v>739</v>
      </c>
      <c r="H14" s="461" t="s">
        <v>740</v>
      </c>
    </row>
    <row r="15" spans="1:8">
      <c r="A15" s="447" t="s">
        <v>424</v>
      </c>
      <c r="B15" s="227" t="s">
        <v>26</v>
      </c>
      <c r="C15" s="147">
        <v>2</v>
      </c>
      <c r="D15" s="137" t="s">
        <v>417</v>
      </c>
      <c r="E15" s="139" t="s">
        <v>741</v>
      </c>
      <c r="F15" s="137" t="s">
        <v>83</v>
      </c>
      <c r="G15" s="460" t="s">
        <v>739</v>
      </c>
      <c r="H15" s="462" t="s">
        <v>740</v>
      </c>
    </row>
    <row r="16" spans="1:8">
      <c r="A16" s="447" t="s">
        <v>424</v>
      </c>
      <c r="B16" s="227" t="s">
        <v>26</v>
      </c>
      <c r="C16" s="147">
        <v>3</v>
      </c>
      <c r="D16" s="137" t="s">
        <v>418</v>
      </c>
      <c r="E16" s="139" t="s">
        <v>741</v>
      </c>
      <c r="F16" s="137" t="s">
        <v>83</v>
      </c>
      <c r="G16" s="460" t="s">
        <v>739</v>
      </c>
      <c r="H16" s="462" t="s">
        <v>740</v>
      </c>
    </row>
    <row r="17" spans="1:8">
      <c r="A17" s="447" t="s">
        <v>424</v>
      </c>
      <c r="B17" s="227" t="s">
        <v>26</v>
      </c>
      <c r="C17" s="147">
        <v>4</v>
      </c>
      <c r="D17" s="286" t="s">
        <v>419</v>
      </c>
      <c r="E17" s="139" t="s">
        <v>741</v>
      </c>
      <c r="F17" s="137" t="s">
        <v>83</v>
      </c>
      <c r="G17" s="460" t="s">
        <v>739</v>
      </c>
      <c r="H17" s="462" t="s">
        <v>740</v>
      </c>
    </row>
    <row r="18" spans="1:8">
      <c r="A18" s="447" t="s">
        <v>424</v>
      </c>
      <c r="B18" s="227" t="s">
        <v>26</v>
      </c>
      <c r="C18" s="147">
        <v>5</v>
      </c>
      <c r="D18" s="137" t="s">
        <v>742</v>
      </c>
      <c r="E18" s="448" t="s">
        <v>302</v>
      </c>
      <c r="F18" s="137" t="s">
        <v>83</v>
      </c>
      <c r="G18" s="460" t="s">
        <v>743</v>
      </c>
      <c r="H18" s="463" t="s">
        <v>744</v>
      </c>
    </row>
    <row r="19" spans="1:8">
      <c r="A19" s="447" t="s">
        <v>424</v>
      </c>
      <c r="B19" s="227" t="s">
        <v>26</v>
      </c>
      <c r="C19" s="147">
        <v>6</v>
      </c>
      <c r="D19" s="137" t="s">
        <v>745</v>
      </c>
      <c r="E19" s="448" t="s">
        <v>302</v>
      </c>
      <c r="F19" s="137" t="s">
        <v>83</v>
      </c>
      <c r="G19" s="460" t="s">
        <v>743</v>
      </c>
      <c r="H19" s="463" t="s">
        <v>744</v>
      </c>
    </row>
    <row r="20" spans="1:8">
      <c r="A20" s="447" t="s">
        <v>424</v>
      </c>
      <c r="B20" s="227" t="s">
        <v>26</v>
      </c>
      <c r="C20" s="147">
        <v>7</v>
      </c>
      <c r="D20" s="286" t="s">
        <v>749</v>
      </c>
      <c r="E20" s="448" t="s">
        <v>302</v>
      </c>
      <c r="F20" s="137" t="s">
        <v>83</v>
      </c>
      <c r="G20" s="460" t="s">
        <v>743</v>
      </c>
      <c r="H20" s="463" t="s">
        <v>744</v>
      </c>
    </row>
    <row r="21" spans="1:8">
      <c r="A21" s="447" t="s">
        <v>424</v>
      </c>
      <c r="B21" s="227" t="s">
        <v>26</v>
      </c>
      <c r="C21" s="147">
        <v>8</v>
      </c>
      <c r="D21" s="286" t="s">
        <v>303</v>
      </c>
      <c r="E21" s="448" t="s">
        <v>304</v>
      </c>
      <c r="F21" s="137" t="s">
        <v>83</v>
      </c>
      <c r="G21" s="460" t="s">
        <v>739</v>
      </c>
      <c r="H21" s="462" t="s">
        <v>740</v>
      </c>
    </row>
    <row r="22" spans="1:8">
      <c r="A22" s="447"/>
      <c r="B22" s="452"/>
      <c r="C22" s="147"/>
      <c r="D22" s="286"/>
      <c r="E22" s="448" t="s">
        <v>305</v>
      </c>
      <c r="F22" s="137" t="s">
        <v>83</v>
      </c>
      <c r="G22" s="460" t="s">
        <v>739</v>
      </c>
      <c r="H22" s="462" t="s">
        <v>740</v>
      </c>
    </row>
    <row r="23" spans="1:8" ht="13.5" thickBot="1">
      <c r="A23" s="447" t="s">
        <v>424</v>
      </c>
      <c r="B23" s="282" t="s">
        <v>26</v>
      </c>
      <c r="C23" s="147">
        <v>9</v>
      </c>
      <c r="D23" s="286" t="s">
        <v>747</v>
      </c>
      <c r="E23" s="448" t="s">
        <v>306</v>
      </c>
      <c r="F23" s="137" t="s">
        <v>83</v>
      </c>
      <c r="G23" s="464" t="s">
        <v>748</v>
      </c>
      <c r="H23" s="462" t="s">
        <v>740</v>
      </c>
    </row>
    <row r="24" spans="1:8">
      <c r="A24" s="442" t="s">
        <v>424</v>
      </c>
      <c r="B24" s="451" t="s">
        <v>24</v>
      </c>
      <c r="C24" s="443">
        <v>1</v>
      </c>
      <c r="D24" s="444" t="s">
        <v>416</v>
      </c>
      <c r="E24" s="445" t="s">
        <v>738</v>
      </c>
      <c r="F24" s="446" t="s">
        <v>83</v>
      </c>
      <c r="G24" s="460" t="s">
        <v>739</v>
      </c>
      <c r="H24" s="461" t="s">
        <v>740</v>
      </c>
    </row>
    <row r="25" spans="1:8">
      <c r="A25" s="447" t="s">
        <v>424</v>
      </c>
      <c r="B25" s="227" t="s">
        <v>24</v>
      </c>
      <c r="C25" s="147">
        <v>2</v>
      </c>
      <c r="D25" s="137" t="s">
        <v>417</v>
      </c>
      <c r="E25" s="139" t="s">
        <v>741</v>
      </c>
      <c r="F25" s="137" t="s">
        <v>83</v>
      </c>
      <c r="G25" s="460" t="s">
        <v>739</v>
      </c>
      <c r="H25" s="462" t="s">
        <v>740</v>
      </c>
    </row>
    <row r="26" spans="1:8">
      <c r="A26" s="447" t="s">
        <v>424</v>
      </c>
      <c r="B26" s="227" t="s">
        <v>24</v>
      </c>
      <c r="C26" s="147">
        <v>3</v>
      </c>
      <c r="D26" s="137" t="s">
        <v>418</v>
      </c>
      <c r="E26" s="139" t="s">
        <v>741</v>
      </c>
      <c r="F26" s="137" t="s">
        <v>83</v>
      </c>
      <c r="G26" s="460" t="s">
        <v>739</v>
      </c>
      <c r="H26" s="462" t="s">
        <v>740</v>
      </c>
    </row>
    <row r="27" spans="1:8">
      <c r="A27" s="447" t="s">
        <v>424</v>
      </c>
      <c r="B27" s="227" t="s">
        <v>24</v>
      </c>
      <c r="C27" s="147">
        <v>4</v>
      </c>
      <c r="D27" s="286" t="s">
        <v>419</v>
      </c>
      <c r="E27" s="139" t="s">
        <v>741</v>
      </c>
      <c r="F27" s="137" t="s">
        <v>83</v>
      </c>
      <c r="G27" s="460" t="s">
        <v>739</v>
      </c>
      <c r="H27" s="462" t="s">
        <v>740</v>
      </c>
    </row>
    <row r="28" spans="1:8">
      <c r="A28" s="447" t="s">
        <v>424</v>
      </c>
      <c r="B28" s="227" t="s">
        <v>24</v>
      </c>
      <c r="C28" s="147">
        <v>5</v>
      </c>
      <c r="D28" s="137" t="s">
        <v>742</v>
      </c>
      <c r="E28" s="448" t="s">
        <v>302</v>
      </c>
      <c r="F28" s="137" t="s">
        <v>83</v>
      </c>
      <c r="G28" s="460" t="s">
        <v>743</v>
      </c>
      <c r="H28" s="463" t="s">
        <v>744</v>
      </c>
    </row>
    <row r="29" spans="1:8">
      <c r="A29" s="447" t="s">
        <v>424</v>
      </c>
      <c r="B29" s="227" t="s">
        <v>24</v>
      </c>
      <c r="C29" s="147">
        <v>6</v>
      </c>
      <c r="D29" s="137" t="s">
        <v>745</v>
      </c>
      <c r="E29" s="448" t="s">
        <v>302</v>
      </c>
      <c r="F29" s="137" t="s">
        <v>83</v>
      </c>
      <c r="G29" s="460" t="s">
        <v>743</v>
      </c>
      <c r="H29" s="463" t="s">
        <v>744</v>
      </c>
    </row>
    <row r="30" spans="1:8">
      <c r="A30" s="447" t="s">
        <v>424</v>
      </c>
      <c r="B30" s="227" t="s">
        <v>24</v>
      </c>
      <c r="C30" s="147">
        <v>7</v>
      </c>
      <c r="D30" s="286" t="s">
        <v>746</v>
      </c>
      <c r="E30" s="448" t="s">
        <v>302</v>
      </c>
      <c r="F30" s="137" t="s">
        <v>83</v>
      </c>
      <c r="G30" s="460" t="s">
        <v>743</v>
      </c>
      <c r="H30" s="463" t="s">
        <v>744</v>
      </c>
    </row>
    <row r="31" spans="1:8">
      <c r="A31" s="447" t="s">
        <v>424</v>
      </c>
      <c r="B31" s="227" t="s">
        <v>24</v>
      </c>
      <c r="C31" s="147">
        <v>8</v>
      </c>
      <c r="D31" s="286" t="s">
        <v>303</v>
      </c>
      <c r="E31" s="448" t="s">
        <v>304</v>
      </c>
      <c r="F31" s="137" t="s">
        <v>83</v>
      </c>
      <c r="G31" s="460" t="s">
        <v>739</v>
      </c>
      <c r="H31" s="462" t="s">
        <v>740</v>
      </c>
    </row>
    <row r="32" spans="1:8">
      <c r="A32" s="447"/>
      <c r="B32" s="227"/>
      <c r="C32" s="147"/>
      <c r="D32" s="286"/>
      <c r="E32" s="448" t="s">
        <v>305</v>
      </c>
      <c r="F32" s="137" t="s">
        <v>83</v>
      </c>
      <c r="G32" s="460" t="s">
        <v>739</v>
      </c>
      <c r="H32" s="462" t="s">
        <v>740</v>
      </c>
    </row>
    <row r="33" spans="1:8" ht="13.5" thickBot="1">
      <c r="A33" s="453" t="s">
        <v>424</v>
      </c>
      <c r="B33" s="282" t="s">
        <v>24</v>
      </c>
      <c r="C33" s="454">
        <v>9</v>
      </c>
      <c r="D33" s="455" t="s">
        <v>747</v>
      </c>
      <c r="E33" s="456" t="s">
        <v>306</v>
      </c>
      <c r="F33" s="457" t="s">
        <v>83</v>
      </c>
      <c r="G33" s="464" t="s">
        <v>748</v>
      </c>
      <c r="H33" s="462" t="s">
        <v>740</v>
      </c>
    </row>
  </sheetData>
  <phoneticPr fontId="32" type="noConversion"/>
  <pageMargins left="0.7" right="0.7" top="0.75" bottom="0.75" header="0.51180555555555551" footer="0.51180555555555551"/>
  <pageSetup paperSize="9" scale="50" firstPageNumber="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65"/>
  <sheetViews>
    <sheetView topLeftCell="A13" zoomScaleNormal="100" zoomScaleSheetLayoutView="100" workbookViewId="0">
      <selection activeCell="H49" sqref="H49"/>
    </sheetView>
  </sheetViews>
  <sheetFormatPr defaultColWidth="5.7109375" defaultRowHeight="19.899999999999999" customHeight="1"/>
  <cols>
    <col min="1" max="1" width="8.7109375" customWidth="1"/>
    <col min="2" max="2" width="18.7109375" style="130" customWidth="1"/>
    <col min="3" max="3" width="40.5703125" style="494" customWidth="1"/>
    <col min="4" max="20" width="5.7109375" style="67" customWidth="1"/>
    <col min="21" max="256" width="5.7109375" style="131"/>
    <col min="257" max="257" width="8.7109375" style="131" customWidth="1"/>
    <col min="258" max="258" width="18.7109375" style="131" customWidth="1"/>
    <col min="259" max="259" width="40.5703125" style="131" customWidth="1"/>
    <col min="260" max="276" width="5.7109375" style="131" customWidth="1"/>
    <col min="277" max="512" width="5.7109375" style="131"/>
    <col min="513" max="513" width="8.7109375" style="131" customWidth="1"/>
    <col min="514" max="514" width="18.7109375" style="131" customWidth="1"/>
    <col min="515" max="515" width="40.5703125" style="131" customWidth="1"/>
    <col min="516" max="532" width="5.7109375" style="131" customWidth="1"/>
    <col min="533" max="768" width="5.7109375" style="131"/>
    <col min="769" max="769" width="8.7109375" style="131" customWidth="1"/>
    <col min="770" max="770" width="18.7109375" style="131" customWidth="1"/>
    <col min="771" max="771" width="40.5703125" style="131" customWidth="1"/>
    <col min="772" max="788" width="5.7109375" style="131" customWidth="1"/>
    <col min="789" max="1024" width="5.7109375" style="131"/>
    <col min="1025" max="1025" width="8.7109375" style="131" customWidth="1"/>
    <col min="1026" max="1026" width="18.7109375" style="131" customWidth="1"/>
    <col min="1027" max="1027" width="40.5703125" style="131" customWidth="1"/>
    <col min="1028" max="1044" width="5.7109375" style="131" customWidth="1"/>
    <col min="1045" max="1280" width="5.7109375" style="131"/>
    <col min="1281" max="1281" width="8.7109375" style="131" customWidth="1"/>
    <col min="1282" max="1282" width="18.7109375" style="131" customWidth="1"/>
    <col min="1283" max="1283" width="40.5703125" style="131" customWidth="1"/>
    <col min="1284" max="1300" width="5.7109375" style="131" customWidth="1"/>
    <col min="1301" max="1536" width="5.7109375" style="131"/>
    <col min="1537" max="1537" width="8.7109375" style="131" customWidth="1"/>
    <col min="1538" max="1538" width="18.7109375" style="131" customWidth="1"/>
    <col min="1539" max="1539" width="40.5703125" style="131" customWidth="1"/>
    <col min="1540" max="1556" width="5.7109375" style="131" customWidth="1"/>
    <col min="1557" max="1792" width="5.7109375" style="131"/>
    <col min="1793" max="1793" width="8.7109375" style="131" customWidth="1"/>
    <col min="1794" max="1794" width="18.7109375" style="131" customWidth="1"/>
    <col min="1795" max="1795" width="40.5703125" style="131" customWidth="1"/>
    <col min="1796" max="1812" width="5.7109375" style="131" customWidth="1"/>
    <col min="1813" max="2048" width="5.7109375" style="131"/>
    <col min="2049" max="2049" width="8.7109375" style="131" customWidth="1"/>
    <col min="2050" max="2050" width="18.7109375" style="131" customWidth="1"/>
    <col min="2051" max="2051" width="40.5703125" style="131" customWidth="1"/>
    <col min="2052" max="2068" width="5.7109375" style="131" customWidth="1"/>
    <col min="2069" max="2304" width="5.7109375" style="131"/>
    <col min="2305" max="2305" width="8.7109375" style="131" customWidth="1"/>
    <col min="2306" max="2306" width="18.7109375" style="131" customWidth="1"/>
    <col min="2307" max="2307" width="40.5703125" style="131" customWidth="1"/>
    <col min="2308" max="2324" width="5.7109375" style="131" customWidth="1"/>
    <col min="2325" max="2560" width="5.7109375" style="131"/>
    <col min="2561" max="2561" width="8.7109375" style="131" customWidth="1"/>
    <col min="2562" max="2562" width="18.7109375" style="131" customWidth="1"/>
    <col min="2563" max="2563" width="40.5703125" style="131" customWidth="1"/>
    <col min="2564" max="2580" width="5.7109375" style="131" customWidth="1"/>
    <col min="2581" max="2816" width="5.7109375" style="131"/>
    <col min="2817" max="2817" width="8.7109375" style="131" customWidth="1"/>
    <col min="2818" max="2818" width="18.7109375" style="131" customWidth="1"/>
    <col min="2819" max="2819" width="40.5703125" style="131" customWidth="1"/>
    <col min="2820" max="2836" width="5.7109375" style="131" customWidth="1"/>
    <col min="2837" max="3072" width="5.7109375" style="131"/>
    <col min="3073" max="3073" width="8.7109375" style="131" customWidth="1"/>
    <col min="3074" max="3074" width="18.7109375" style="131" customWidth="1"/>
    <col min="3075" max="3075" width="40.5703125" style="131" customWidth="1"/>
    <col min="3076" max="3092" width="5.7109375" style="131" customWidth="1"/>
    <col min="3093" max="3328" width="5.7109375" style="131"/>
    <col min="3329" max="3329" width="8.7109375" style="131" customWidth="1"/>
    <col min="3330" max="3330" width="18.7109375" style="131" customWidth="1"/>
    <col min="3331" max="3331" width="40.5703125" style="131" customWidth="1"/>
    <col min="3332" max="3348" width="5.7109375" style="131" customWidth="1"/>
    <col min="3349" max="3584" width="5.7109375" style="131"/>
    <col min="3585" max="3585" width="8.7109375" style="131" customWidth="1"/>
    <col min="3586" max="3586" width="18.7109375" style="131" customWidth="1"/>
    <col min="3587" max="3587" width="40.5703125" style="131" customWidth="1"/>
    <col min="3588" max="3604" width="5.7109375" style="131" customWidth="1"/>
    <col min="3605" max="3840" width="5.7109375" style="131"/>
    <col min="3841" max="3841" width="8.7109375" style="131" customWidth="1"/>
    <col min="3842" max="3842" width="18.7109375" style="131" customWidth="1"/>
    <col min="3843" max="3843" width="40.5703125" style="131" customWidth="1"/>
    <col min="3844" max="3860" width="5.7109375" style="131" customWidth="1"/>
    <col min="3861" max="4096" width="5.7109375" style="131"/>
    <col min="4097" max="4097" width="8.7109375" style="131" customWidth="1"/>
    <col min="4098" max="4098" width="18.7109375" style="131" customWidth="1"/>
    <col min="4099" max="4099" width="40.5703125" style="131" customWidth="1"/>
    <col min="4100" max="4116" width="5.7109375" style="131" customWidth="1"/>
    <col min="4117" max="4352" width="5.7109375" style="131"/>
    <col min="4353" max="4353" width="8.7109375" style="131" customWidth="1"/>
    <col min="4354" max="4354" width="18.7109375" style="131" customWidth="1"/>
    <col min="4355" max="4355" width="40.5703125" style="131" customWidth="1"/>
    <col min="4356" max="4372" width="5.7109375" style="131" customWidth="1"/>
    <col min="4373" max="4608" width="5.7109375" style="131"/>
    <col min="4609" max="4609" width="8.7109375" style="131" customWidth="1"/>
    <col min="4610" max="4610" width="18.7109375" style="131" customWidth="1"/>
    <col min="4611" max="4611" width="40.5703125" style="131" customWidth="1"/>
    <col min="4612" max="4628" width="5.7109375" style="131" customWidth="1"/>
    <col min="4629" max="4864" width="5.7109375" style="131"/>
    <col min="4865" max="4865" width="8.7109375" style="131" customWidth="1"/>
    <col min="4866" max="4866" width="18.7109375" style="131" customWidth="1"/>
    <col min="4867" max="4867" width="40.5703125" style="131" customWidth="1"/>
    <col min="4868" max="4884" width="5.7109375" style="131" customWidth="1"/>
    <col min="4885" max="5120" width="5.7109375" style="131"/>
    <col min="5121" max="5121" width="8.7109375" style="131" customWidth="1"/>
    <col min="5122" max="5122" width="18.7109375" style="131" customWidth="1"/>
    <col min="5123" max="5123" width="40.5703125" style="131" customWidth="1"/>
    <col min="5124" max="5140" width="5.7109375" style="131" customWidth="1"/>
    <col min="5141" max="5376" width="5.7109375" style="131"/>
    <col min="5377" max="5377" width="8.7109375" style="131" customWidth="1"/>
    <col min="5378" max="5378" width="18.7109375" style="131" customWidth="1"/>
    <col min="5379" max="5379" width="40.5703125" style="131" customWidth="1"/>
    <col min="5380" max="5396" width="5.7109375" style="131" customWidth="1"/>
    <col min="5397" max="5632" width="5.7109375" style="131"/>
    <col min="5633" max="5633" width="8.7109375" style="131" customWidth="1"/>
    <col min="5634" max="5634" width="18.7109375" style="131" customWidth="1"/>
    <col min="5635" max="5635" width="40.5703125" style="131" customWidth="1"/>
    <col min="5636" max="5652" width="5.7109375" style="131" customWidth="1"/>
    <col min="5653" max="5888" width="5.7109375" style="131"/>
    <col min="5889" max="5889" width="8.7109375" style="131" customWidth="1"/>
    <col min="5890" max="5890" width="18.7109375" style="131" customWidth="1"/>
    <col min="5891" max="5891" width="40.5703125" style="131" customWidth="1"/>
    <col min="5892" max="5908" width="5.7109375" style="131" customWidth="1"/>
    <col min="5909" max="6144" width="5.7109375" style="131"/>
    <col min="6145" max="6145" width="8.7109375" style="131" customWidth="1"/>
    <col min="6146" max="6146" width="18.7109375" style="131" customWidth="1"/>
    <col min="6147" max="6147" width="40.5703125" style="131" customWidth="1"/>
    <col min="6148" max="6164" width="5.7109375" style="131" customWidth="1"/>
    <col min="6165" max="6400" width="5.7109375" style="131"/>
    <col min="6401" max="6401" width="8.7109375" style="131" customWidth="1"/>
    <col min="6402" max="6402" width="18.7109375" style="131" customWidth="1"/>
    <col min="6403" max="6403" width="40.5703125" style="131" customWidth="1"/>
    <col min="6404" max="6420" width="5.7109375" style="131" customWidth="1"/>
    <col min="6421" max="6656" width="5.7109375" style="131"/>
    <col min="6657" max="6657" width="8.7109375" style="131" customWidth="1"/>
    <col min="6658" max="6658" width="18.7109375" style="131" customWidth="1"/>
    <col min="6659" max="6659" width="40.5703125" style="131" customWidth="1"/>
    <col min="6660" max="6676" width="5.7109375" style="131" customWidth="1"/>
    <col min="6677" max="6912" width="5.7109375" style="131"/>
    <col min="6913" max="6913" width="8.7109375" style="131" customWidth="1"/>
    <col min="6914" max="6914" width="18.7109375" style="131" customWidth="1"/>
    <col min="6915" max="6915" width="40.5703125" style="131" customWidth="1"/>
    <col min="6916" max="6932" width="5.7109375" style="131" customWidth="1"/>
    <col min="6933" max="7168" width="5.7109375" style="131"/>
    <col min="7169" max="7169" width="8.7109375" style="131" customWidth="1"/>
    <col min="7170" max="7170" width="18.7109375" style="131" customWidth="1"/>
    <col min="7171" max="7171" width="40.5703125" style="131" customWidth="1"/>
    <col min="7172" max="7188" width="5.7109375" style="131" customWidth="1"/>
    <col min="7189" max="7424" width="5.7109375" style="131"/>
    <col min="7425" max="7425" width="8.7109375" style="131" customWidth="1"/>
    <col min="7426" max="7426" width="18.7109375" style="131" customWidth="1"/>
    <col min="7427" max="7427" width="40.5703125" style="131" customWidth="1"/>
    <col min="7428" max="7444" width="5.7109375" style="131" customWidth="1"/>
    <col min="7445" max="7680" width="5.7109375" style="131"/>
    <col min="7681" max="7681" width="8.7109375" style="131" customWidth="1"/>
    <col min="7682" max="7682" width="18.7109375" style="131" customWidth="1"/>
    <col min="7683" max="7683" width="40.5703125" style="131" customWidth="1"/>
    <col min="7684" max="7700" width="5.7109375" style="131" customWidth="1"/>
    <col min="7701" max="7936" width="5.7109375" style="131"/>
    <col min="7937" max="7937" width="8.7109375" style="131" customWidth="1"/>
    <col min="7938" max="7938" width="18.7109375" style="131" customWidth="1"/>
    <col min="7939" max="7939" width="40.5703125" style="131" customWidth="1"/>
    <col min="7940" max="7956" width="5.7109375" style="131" customWidth="1"/>
    <col min="7957" max="8192" width="5.7109375" style="131"/>
    <col min="8193" max="8193" width="8.7109375" style="131" customWidth="1"/>
    <col min="8194" max="8194" width="18.7109375" style="131" customWidth="1"/>
    <col min="8195" max="8195" width="40.5703125" style="131" customWidth="1"/>
    <col min="8196" max="8212" width="5.7109375" style="131" customWidth="1"/>
    <col min="8213" max="8448" width="5.7109375" style="131"/>
    <col min="8449" max="8449" width="8.7109375" style="131" customWidth="1"/>
    <col min="8450" max="8450" width="18.7109375" style="131" customWidth="1"/>
    <col min="8451" max="8451" width="40.5703125" style="131" customWidth="1"/>
    <col min="8452" max="8468" width="5.7109375" style="131" customWidth="1"/>
    <col min="8469" max="8704" width="5.7109375" style="131"/>
    <col min="8705" max="8705" width="8.7109375" style="131" customWidth="1"/>
    <col min="8706" max="8706" width="18.7109375" style="131" customWidth="1"/>
    <col min="8707" max="8707" width="40.5703125" style="131" customWidth="1"/>
    <col min="8708" max="8724" width="5.7109375" style="131" customWidth="1"/>
    <col min="8725" max="8960" width="5.7109375" style="131"/>
    <col min="8961" max="8961" width="8.7109375" style="131" customWidth="1"/>
    <col min="8962" max="8962" width="18.7109375" style="131" customWidth="1"/>
    <col min="8963" max="8963" width="40.5703125" style="131" customWidth="1"/>
    <col min="8964" max="8980" width="5.7109375" style="131" customWidth="1"/>
    <col min="8981" max="9216" width="5.7109375" style="131"/>
    <col min="9217" max="9217" width="8.7109375" style="131" customWidth="1"/>
    <col min="9218" max="9218" width="18.7109375" style="131" customWidth="1"/>
    <col min="9219" max="9219" width="40.5703125" style="131" customWidth="1"/>
    <col min="9220" max="9236" width="5.7109375" style="131" customWidth="1"/>
    <col min="9237" max="9472" width="5.7109375" style="131"/>
    <col min="9473" max="9473" width="8.7109375" style="131" customWidth="1"/>
    <col min="9474" max="9474" width="18.7109375" style="131" customWidth="1"/>
    <col min="9475" max="9475" width="40.5703125" style="131" customWidth="1"/>
    <col min="9476" max="9492" width="5.7109375" style="131" customWidth="1"/>
    <col min="9493" max="9728" width="5.7109375" style="131"/>
    <col min="9729" max="9729" width="8.7109375" style="131" customWidth="1"/>
    <col min="9730" max="9730" width="18.7109375" style="131" customWidth="1"/>
    <col min="9731" max="9731" width="40.5703125" style="131" customWidth="1"/>
    <col min="9732" max="9748" width="5.7109375" style="131" customWidth="1"/>
    <col min="9749" max="9984" width="5.7109375" style="131"/>
    <col min="9985" max="9985" width="8.7109375" style="131" customWidth="1"/>
    <col min="9986" max="9986" width="18.7109375" style="131" customWidth="1"/>
    <col min="9987" max="9987" width="40.5703125" style="131" customWidth="1"/>
    <col min="9988" max="10004" width="5.7109375" style="131" customWidth="1"/>
    <col min="10005" max="10240" width="5.7109375" style="131"/>
    <col min="10241" max="10241" width="8.7109375" style="131" customWidth="1"/>
    <col min="10242" max="10242" width="18.7109375" style="131" customWidth="1"/>
    <col min="10243" max="10243" width="40.5703125" style="131" customWidth="1"/>
    <col min="10244" max="10260" width="5.7109375" style="131" customWidth="1"/>
    <col min="10261" max="10496" width="5.7109375" style="131"/>
    <col min="10497" max="10497" width="8.7109375" style="131" customWidth="1"/>
    <col min="10498" max="10498" width="18.7109375" style="131" customWidth="1"/>
    <col min="10499" max="10499" width="40.5703125" style="131" customWidth="1"/>
    <col min="10500" max="10516" width="5.7109375" style="131" customWidth="1"/>
    <col min="10517" max="10752" width="5.7109375" style="131"/>
    <col min="10753" max="10753" width="8.7109375" style="131" customWidth="1"/>
    <col min="10754" max="10754" width="18.7109375" style="131" customWidth="1"/>
    <col min="10755" max="10755" width="40.5703125" style="131" customWidth="1"/>
    <col min="10756" max="10772" width="5.7109375" style="131" customWidth="1"/>
    <col min="10773" max="11008" width="5.7109375" style="131"/>
    <col min="11009" max="11009" width="8.7109375" style="131" customWidth="1"/>
    <col min="11010" max="11010" width="18.7109375" style="131" customWidth="1"/>
    <col min="11011" max="11011" width="40.5703125" style="131" customWidth="1"/>
    <col min="11012" max="11028" width="5.7109375" style="131" customWidth="1"/>
    <col min="11029" max="11264" width="5.7109375" style="131"/>
    <col min="11265" max="11265" width="8.7109375" style="131" customWidth="1"/>
    <col min="11266" max="11266" width="18.7109375" style="131" customWidth="1"/>
    <col min="11267" max="11267" width="40.5703125" style="131" customWidth="1"/>
    <col min="11268" max="11284" width="5.7109375" style="131" customWidth="1"/>
    <col min="11285" max="11520" width="5.7109375" style="131"/>
    <col min="11521" max="11521" width="8.7109375" style="131" customWidth="1"/>
    <col min="11522" max="11522" width="18.7109375" style="131" customWidth="1"/>
    <col min="11523" max="11523" width="40.5703125" style="131" customWidth="1"/>
    <col min="11524" max="11540" width="5.7109375" style="131" customWidth="1"/>
    <col min="11541" max="11776" width="5.7109375" style="131"/>
    <col min="11777" max="11777" width="8.7109375" style="131" customWidth="1"/>
    <col min="11778" max="11778" width="18.7109375" style="131" customWidth="1"/>
    <col min="11779" max="11779" width="40.5703125" style="131" customWidth="1"/>
    <col min="11780" max="11796" width="5.7109375" style="131" customWidth="1"/>
    <col min="11797" max="12032" width="5.7109375" style="131"/>
    <col min="12033" max="12033" width="8.7109375" style="131" customWidth="1"/>
    <col min="12034" max="12034" width="18.7109375" style="131" customWidth="1"/>
    <col min="12035" max="12035" width="40.5703125" style="131" customWidth="1"/>
    <col min="12036" max="12052" width="5.7109375" style="131" customWidth="1"/>
    <col min="12053" max="12288" width="5.7109375" style="131"/>
    <col min="12289" max="12289" width="8.7109375" style="131" customWidth="1"/>
    <col min="12290" max="12290" width="18.7109375" style="131" customWidth="1"/>
    <col min="12291" max="12291" width="40.5703125" style="131" customWidth="1"/>
    <col min="12292" max="12308" width="5.7109375" style="131" customWidth="1"/>
    <col min="12309" max="12544" width="5.7109375" style="131"/>
    <col min="12545" max="12545" width="8.7109375" style="131" customWidth="1"/>
    <col min="12546" max="12546" width="18.7109375" style="131" customWidth="1"/>
    <col min="12547" max="12547" width="40.5703125" style="131" customWidth="1"/>
    <col min="12548" max="12564" width="5.7109375" style="131" customWidth="1"/>
    <col min="12565" max="12800" width="5.7109375" style="131"/>
    <col min="12801" max="12801" width="8.7109375" style="131" customWidth="1"/>
    <col min="12802" max="12802" width="18.7109375" style="131" customWidth="1"/>
    <col min="12803" max="12803" width="40.5703125" style="131" customWidth="1"/>
    <col min="12804" max="12820" width="5.7109375" style="131" customWidth="1"/>
    <col min="12821" max="13056" width="5.7109375" style="131"/>
    <col min="13057" max="13057" width="8.7109375" style="131" customWidth="1"/>
    <col min="13058" max="13058" width="18.7109375" style="131" customWidth="1"/>
    <col min="13059" max="13059" width="40.5703125" style="131" customWidth="1"/>
    <col min="13060" max="13076" width="5.7109375" style="131" customWidth="1"/>
    <col min="13077" max="13312" width="5.7109375" style="131"/>
    <col min="13313" max="13313" width="8.7109375" style="131" customWidth="1"/>
    <col min="13314" max="13314" width="18.7109375" style="131" customWidth="1"/>
    <col min="13315" max="13315" width="40.5703125" style="131" customWidth="1"/>
    <col min="13316" max="13332" width="5.7109375" style="131" customWidth="1"/>
    <col min="13333" max="13568" width="5.7109375" style="131"/>
    <col min="13569" max="13569" width="8.7109375" style="131" customWidth="1"/>
    <col min="13570" max="13570" width="18.7109375" style="131" customWidth="1"/>
    <col min="13571" max="13571" width="40.5703125" style="131" customWidth="1"/>
    <col min="13572" max="13588" width="5.7109375" style="131" customWidth="1"/>
    <col min="13589" max="13824" width="5.7109375" style="131"/>
    <col min="13825" max="13825" width="8.7109375" style="131" customWidth="1"/>
    <col min="13826" max="13826" width="18.7109375" style="131" customWidth="1"/>
    <col min="13827" max="13827" width="40.5703125" style="131" customWidth="1"/>
    <col min="13828" max="13844" width="5.7109375" style="131" customWidth="1"/>
    <col min="13845" max="14080" width="5.7109375" style="131"/>
    <col min="14081" max="14081" width="8.7109375" style="131" customWidth="1"/>
    <col min="14082" max="14082" width="18.7109375" style="131" customWidth="1"/>
    <col min="14083" max="14083" width="40.5703125" style="131" customWidth="1"/>
    <col min="14084" max="14100" width="5.7109375" style="131" customWidth="1"/>
    <col min="14101" max="14336" width="5.7109375" style="131"/>
    <col min="14337" max="14337" width="8.7109375" style="131" customWidth="1"/>
    <col min="14338" max="14338" width="18.7109375" style="131" customWidth="1"/>
    <col min="14339" max="14339" width="40.5703125" style="131" customWidth="1"/>
    <col min="14340" max="14356" width="5.7109375" style="131" customWidth="1"/>
    <col min="14357" max="14592" width="5.7109375" style="131"/>
    <col min="14593" max="14593" width="8.7109375" style="131" customWidth="1"/>
    <col min="14594" max="14594" width="18.7109375" style="131" customWidth="1"/>
    <col min="14595" max="14595" width="40.5703125" style="131" customWidth="1"/>
    <col min="14596" max="14612" width="5.7109375" style="131" customWidth="1"/>
    <col min="14613" max="14848" width="5.7109375" style="131"/>
    <col min="14849" max="14849" width="8.7109375" style="131" customWidth="1"/>
    <col min="14850" max="14850" width="18.7109375" style="131" customWidth="1"/>
    <col min="14851" max="14851" width="40.5703125" style="131" customWidth="1"/>
    <col min="14852" max="14868" width="5.7109375" style="131" customWidth="1"/>
    <col min="14869" max="15104" width="5.7109375" style="131"/>
    <col min="15105" max="15105" width="8.7109375" style="131" customWidth="1"/>
    <col min="15106" max="15106" width="18.7109375" style="131" customWidth="1"/>
    <col min="15107" max="15107" width="40.5703125" style="131" customWidth="1"/>
    <col min="15108" max="15124" width="5.7109375" style="131" customWidth="1"/>
    <col min="15125" max="15360" width="5.7109375" style="131"/>
    <col min="15361" max="15361" width="8.7109375" style="131" customWidth="1"/>
    <col min="15362" max="15362" width="18.7109375" style="131" customWidth="1"/>
    <col min="15363" max="15363" width="40.5703125" style="131" customWidth="1"/>
    <col min="15364" max="15380" width="5.7109375" style="131" customWidth="1"/>
    <col min="15381" max="15616" width="5.7109375" style="131"/>
    <col min="15617" max="15617" width="8.7109375" style="131" customWidth="1"/>
    <col min="15618" max="15618" width="18.7109375" style="131" customWidth="1"/>
    <col min="15619" max="15619" width="40.5703125" style="131" customWidth="1"/>
    <col min="15620" max="15636" width="5.7109375" style="131" customWidth="1"/>
    <col min="15637" max="15872" width="5.7109375" style="131"/>
    <col min="15873" max="15873" width="8.7109375" style="131" customWidth="1"/>
    <col min="15874" max="15874" width="18.7109375" style="131" customWidth="1"/>
    <col min="15875" max="15875" width="40.5703125" style="131" customWidth="1"/>
    <col min="15876" max="15892" width="5.7109375" style="131" customWidth="1"/>
    <col min="15893" max="16128" width="5.7109375" style="131"/>
    <col min="16129" max="16129" width="8.7109375" style="131" customWidth="1"/>
    <col min="16130" max="16130" width="18.7109375" style="131" customWidth="1"/>
    <col min="16131" max="16131" width="40.5703125" style="131" customWidth="1"/>
    <col min="16132" max="16148" width="5.7109375" style="131" customWidth="1"/>
    <col min="16149" max="16384" width="5.7109375" style="131"/>
  </cols>
  <sheetData>
    <row r="1" spans="1:21" ht="25.15" customHeight="1" thickBot="1">
      <c r="A1" s="132" t="s">
        <v>327</v>
      </c>
      <c r="B1" s="132"/>
      <c r="C1" s="466"/>
      <c r="D1" s="132"/>
      <c r="E1" s="132"/>
      <c r="F1" s="132"/>
      <c r="G1" s="132"/>
      <c r="H1" s="132"/>
      <c r="I1" s="132"/>
      <c r="J1" s="132"/>
      <c r="K1" s="132"/>
      <c r="L1" s="132"/>
      <c r="M1" s="132"/>
      <c r="N1" s="132"/>
      <c r="O1" s="132"/>
      <c r="P1" s="132"/>
      <c r="Q1" s="133"/>
      <c r="R1" s="971" t="s">
        <v>0</v>
      </c>
      <c r="S1" s="971"/>
      <c r="T1" s="972" t="s">
        <v>9</v>
      </c>
      <c r="U1" s="972"/>
    </row>
    <row r="2" spans="1:21" ht="25.15" customHeight="1" thickBot="1">
      <c r="A2" s="134"/>
      <c r="B2" s="134"/>
      <c r="C2" s="467"/>
      <c r="D2" s="134"/>
      <c r="E2" s="134"/>
      <c r="F2" s="134"/>
      <c r="G2" s="134"/>
      <c r="H2" s="134"/>
      <c r="I2" s="134"/>
      <c r="J2" s="134"/>
      <c r="K2" s="134"/>
      <c r="L2" s="134"/>
      <c r="M2" s="134"/>
      <c r="N2" s="134"/>
      <c r="O2" s="134"/>
      <c r="P2" s="134"/>
      <c r="Q2" s="135"/>
      <c r="R2" s="971" t="s">
        <v>399</v>
      </c>
      <c r="S2" s="971"/>
      <c r="T2" s="973" t="s">
        <v>717</v>
      </c>
      <c r="U2" s="973"/>
    </row>
    <row r="3" spans="1:21" ht="13.5" customHeight="1" thickBot="1">
      <c r="A3" s="468"/>
      <c r="B3" s="469"/>
      <c r="C3" s="470"/>
      <c r="D3" s="471"/>
      <c r="E3" s="472"/>
      <c r="F3" s="967" t="s">
        <v>307</v>
      </c>
      <c r="G3" s="967"/>
      <c r="H3" s="967"/>
      <c r="I3" s="967"/>
      <c r="J3" s="967"/>
      <c r="K3" s="967"/>
      <c r="L3" s="967"/>
      <c r="M3" s="967"/>
      <c r="N3" s="967"/>
      <c r="O3" s="967"/>
      <c r="P3" s="967"/>
      <c r="Q3" s="967"/>
      <c r="R3" s="967"/>
      <c r="S3" s="967"/>
      <c r="T3" s="967"/>
      <c r="U3" s="967"/>
    </row>
    <row r="4" spans="1:21" ht="150" customHeight="1" thickBot="1">
      <c r="A4" s="473" t="s">
        <v>1</v>
      </c>
      <c r="B4" s="474" t="s">
        <v>308</v>
      </c>
      <c r="C4" s="475" t="s">
        <v>309</v>
      </c>
      <c r="D4" s="969" t="s">
        <v>750</v>
      </c>
      <c r="E4" s="970"/>
      <c r="F4" s="476" t="s">
        <v>190</v>
      </c>
      <c r="G4" s="477" t="s">
        <v>310</v>
      </c>
      <c r="H4" s="476" t="s">
        <v>311</v>
      </c>
      <c r="I4" s="477" t="s">
        <v>312</v>
      </c>
      <c r="J4" s="478" t="s">
        <v>313</v>
      </c>
      <c r="K4" s="478" t="s">
        <v>314</v>
      </c>
      <c r="L4" s="476" t="s">
        <v>315</v>
      </c>
      <c r="M4" s="479" t="s">
        <v>316</v>
      </c>
      <c r="N4" s="479" t="s">
        <v>317</v>
      </c>
      <c r="O4" s="480" t="s">
        <v>318</v>
      </c>
      <c r="P4" s="476" t="s">
        <v>319</v>
      </c>
      <c r="Q4" s="479" t="s">
        <v>167</v>
      </c>
      <c r="R4" s="479" t="s">
        <v>168</v>
      </c>
      <c r="S4" s="480" t="s">
        <v>320</v>
      </c>
      <c r="T4" s="481" t="s">
        <v>321</v>
      </c>
      <c r="U4" s="481" t="s">
        <v>322</v>
      </c>
    </row>
    <row r="5" spans="1:21" ht="56.25" customHeight="1">
      <c r="A5" s="482" t="s">
        <v>424</v>
      </c>
      <c r="B5" s="483" t="s">
        <v>751</v>
      </c>
      <c r="C5" s="484" t="s">
        <v>752</v>
      </c>
      <c r="D5" s="968" t="s">
        <v>753</v>
      </c>
      <c r="E5" s="968"/>
      <c r="F5" s="485"/>
      <c r="G5" s="485"/>
      <c r="H5" s="485" t="s">
        <v>10</v>
      </c>
      <c r="I5" s="485"/>
      <c r="J5" s="485"/>
      <c r="K5" s="485" t="s">
        <v>10</v>
      </c>
      <c r="L5" s="485" t="s">
        <v>10</v>
      </c>
      <c r="M5" s="485" t="s">
        <v>10</v>
      </c>
      <c r="N5" s="485"/>
      <c r="O5" s="485"/>
      <c r="P5" s="485" t="s">
        <v>10</v>
      </c>
      <c r="Q5" s="485" t="s">
        <v>10</v>
      </c>
      <c r="R5" s="485"/>
      <c r="S5" s="485"/>
      <c r="T5" s="485"/>
      <c r="U5" s="486"/>
    </row>
    <row r="6" spans="1:21" ht="45" customHeight="1">
      <c r="A6" s="487" t="s">
        <v>424</v>
      </c>
      <c r="B6" s="488" t="s">
        <v>751</v>
      </c>
      <c r="C6" s="489" t="s">
        <v>754</v>
      </c>
      <c r="D6" s="966" t="s">
        <v>755</v>
      </c>
      <c r="E6" s="966"/>
      <c r="F6" s="490"/>
      <c r="G6" s="490"/>
      <c r="H6" s="490" t="s">
        <v>10</v>
      </c>
      <c r="I6" s="490"/>
      <c r="J6" s="490"/>
      <c r="K6" s="490" t="s">
        <v>10</v>
      </c>
      <c r="L6" s="490" t="s">
        <v>10</v>
      </c>
      <c r="M6" s="490" t="s">
        <v>10</v>
      </c>
      <c r="N6" s="490"/>
      <c r="O6" s="490"/>
      <c r="P6" s="490" t="s">
        <v>10</v>
      </c>
      <c r="Q6" s="490" t="s">
        <v>10</v>
      </c>
      <c r="R6" s="490"/>
      <c r="S6" s="490"/>
      <c r="T6" s="490"/>
      <c r="U6" s="491"/>
    </row>
    <row r="7" spans="1:21" ht="12.75">
      <c r="A7" s="487" t="s">
        <v>424</v>
      </c>
      <c r="B7" s="488" t="s">
        <v>756</v>
      </c>
      <c r="C7" s="489" t="s">
        <v>757</v>
      </c>
      <c r="D7" s="966" t="s">
        <v>758</v>
      </c>
      <c r="E7" s="966"/>
      <c r="F7" s="490"/>
      <c r="G7" s="490"/>
      <c r="H7" s="490" t="s">
        <v>10</v>
      </c>
      <c r="I7" s="490"/>
      <c r="J7" s="490"/>
      <c r="K7" s="490"/>
      <c r="L7" s="490" t="s">
        <v>140</v>
      </c>
      <c r="M7" s="490" t="s">
        <v>140</v>
      </c>
      <c r="N7" s="490"/>
      <c r="O7" s="490"/>
      <c r="P7" s="490"/>
      <c r="Q7" s="490"/>
      <c r="R7" s="490"/>
      <c r="S7" s="490"/>
      <c r="T7" s="490"/>
      <c r="U7" s="491"/>
    </row>
    <row r="8" spans="1:21" ht="12.75">
      <c r="A8" s="487" t="s">
        <v>424</v>
      </c>
      <c r="B8" s="488" t="s">
        <v>759</v>
      </c>
      <c r="C8" s="489" t="s">
        <v>752</v>
      </c>
      <c r="D8" s="966" t="s">
        <v>758</v>
      </c>
      <c r="E8" s="966"/>
      <c r="F8" s="490"/>
      <c r="G8" s="490"/>
      <c r="H8" s="490" t="s">
        <v>10</v>
      </c>
      <c r="I8" s="490"/>
      <c r="J8" s="490"/>
      <c r="K8" s="490" t="s">
        <v>10</v>
      </c>
      <c r="L8" s="490" t="s">
        <v>10</v>
      </c>
      <c r="M8" s="490" t="s">
        <v>10</v>
      </c>
      <c r="N8" s="490"/>
      <c r="O8" s="490"/>
      <c r="P8" s="490" t="s">
        <v>10</v>
      </c>
      <c r="Q8" s="490" t="s">
        <v>10</v>
      </c>
      <c r="R8" s="490"/>
      <c r="S8" s="490" t="s">
        <v>10</v>
      </c>
      <c r="T8" s="490"/>
      <c r="U8" s="491"/>
    </row>
    <row r="9" spans="1:21" ht="12.75">
      <c r="A9" s="487" t="s">
        <v>424</v>
      </c>
      <c r="B9" s="488" t="s">
        <v>759</v>
      </c>
      <c r="C9" s="489" t="s">
        <v>760</v>
      </c>
      <c r="D9" s="966" t="s">
        <v>761</v>
      </c>
      <c r="E9" s="966"/>
      <c r="F9" s="490"/>
      <c r="G9" s="490" t="s">
        <v>10</v>
      </c>
      <c r="H9" s="490" t="s">
        <v>10</v>
      </c>
      <c r="I9" s="490" t="s">
        <v>10</v>
      </c>
      <c r="J9" s="490" t="s">
        <v>10</v>
      </c>
      <c r="K9" s="490" t="s">
        <v>10</v>
      </c>
      <c r="L9" s="490" t="s">
        <v>10</v>
      </c>
      <c r="M9" s="490" t="s">
        <v>10</v>
      </c>
      <c r="N9" s="490" t="s">
        <v>10</v>
      </c>
      <c r="O9" s="490" t="s">
        <v>10</v>
      </c>
      <c r="P9" s="490" t="s">
        <v>10</v>
      </c>
      <c r="Q9" s="490" t="s">
        <v>10</v>
      </c>
      <c r="R9" s="490"/>
      <c r="S9" s="490" t="s">
        <v>10</v>
      </c>
      <c r="T9" s="490"/>
      <c r="U9" s="491"/>
    </row>
    <row r="10" spans="1:21" ht="12.75">
      <c r="A10" s="487" t="s">
        <v>424</v>
      </c>
      <c r="B10" s="488" t="s">
        <v>759</v>
      </c>
      <c r="C10" s="489" t="s">
        <v>762</v>
      </c>
      <c r="D10" s="966" t="s">
        <v>758</v>
      </c>
      <c r="E10" s="966"/>
      <c r="F10" s="490"/>
      <c r="G10" s="490"/>
      <c r="H10" s="490" t="s">
        <v>10</v>
      </c>
      <c r="I10" s="490" t="s">
        <v>10</v>
      </c>
      <c r="J10" s="490"/>
      <c r="K10" s="490" t="s">
        <v>10</v>
      </c>
      <c r="L10" s="490" t="s">
        <v>10</v>
      </c>
      <c r="M10" s="490"/>
      <c r="N10" s="490" t="s">
        <v>10</v>
      </c>
      <c r="O10" s="490"/>
      <c r="P10" s="490" t="s">
        <v>10</v>
      </c>
      <c r="Q10" s="490" t="s">
        <v>10</v>
      </c>
      <c r="R10" s="490"/>
      <c r="S10" s="490" t="s">
        <v>10</v>
      </c>
      <c r="T10" s="490"/>
      <c r="U10" s="491"/>
    </row>
    <row r="11" spans="1:21" ht="12.75">
      <c r="A11" s="487" t="s">
        <v>424</v>
      </c>
      <c r="B11" s="488" t="s">
        <v>759</v>
      </c>
      <c r="C11" s="489" t="s">
        <v>763</v>
      </c>
      <c r="D11" s="966" t="s">
        <v>758</v>
      </c>
      <c r="E11" s="966"/>
      <c r="F11" s="490"/>
      <c r="G11" s="490"/>
      <c r="H11" s="490" t="s">
        <v>10</v>
      </c>
      <c r="I11" s="490" t="s">
        <v>10</v>
      </c>
      <c r="J11" s="490"/>
      <c r="K11" s="490" t="s">
        <v>10</v>
      </c>
      <c r="L11" s="490" t="s">
        <v>10</v>
      </c>
      <c r="M11" s="490"/>
      <c r="N11" s="490" t="s">
        <v>10</v>
      </c>
      <c r="O11" s="490"/>
      <c r="P11" s="490" t="s">
        <v>10</v>
      </c>
      <c r="Q11" s="490" t="s">
        <v>10</v>
      </c>
      <c r="R11" s="490"/>
      <c r="S11" s="490" t="s">
        <v>10</v>
      </c>
      <c r="T11" s="490"/>
      <c r="U11" s="491"/>
    </row>
    <row r="12" spans="1:21" s="492" customFormat="1" ht="12.75">
      <c r="A12" s="487" t="s">
        <v>424</v>
      </c>
      <c r="B12" s="488" t="s">
        <v>759</v>
      </c>
      <c r="C12" s="489" t="s">
        <v>764</v>
      </c>
      <c r="D12" s="966" t="s">
        <v>758</v>
      </c>
      <c r="E12" s="966"/>
      <c r="F12" s="490"/>
      <c r="G12" s="490"/>
      <c r="H12" s="490" t="s">
        <v>10</v>
      </c>
      <c r="I12" s="490" t="s">
        <v>10</v>
      </c>
      <c r="J12" s="490"/>
      <c r="K12" s="490" t="s">
        <v>10</v>
      </c>
      <c r="L12" s="490" t="s">
        <v>10</v>
      </c>
      <c r="M12" s="490"/>
      <c r="N12" s="490" t="s">
        <v>10</v>
      </c>
      <c r="O12" s="490"/>
      <c r="P12" s="490" t="s">
        <v>10</v>
      </c>
      <c r="Q12" s="490"/>
      <c r="R12" s="490"/>
      <c r="S12" s="490"/>
      <c r="T12" s="490"/>
      <c r="U12" s="491"/>
    </row>
    <row r="13" spans="1:21" ht="12.75">
      <c r="A13" s="487" t="s">
        <v>424</v>
      </c>
      <c r="B13" s="488" t="s">
        <v>759</v>
      </c>
      <c r="C13" s="489" t="s">
        <v>765</v>
      </c>
      <c r="D13" s="966" t="s">
        <v>758</v>
      </c>
      <c r="E13" s="966"/>
      <c r="F13" s="490"/>
      <c r="G13" s="490"/>
      <c r="H13" s="490" t="s">
        <v>10</v>
      </c>
      <c r="I13" s="490" t="s">
        <v>10</v>
      </c>
      <c r="J13" s="490"/>
      <c r="K13" s="490" t="s">
        <v>10</v>
      </c>
      <c r="L13" s="490" t="s">
        <v>10</v>
      </c>
      <c r="M13" s="490"/>
      <c r="N13" s="490" t="s">
        <v>10</v>
      </c>
      <c r="O13" s="490"/>
      <c r="P13" s="490" t="s">
        <v>10</v>
      </c>
      <c r="Q13" s="490" t="s">
        <v>10</v>
      </c>
      <c r="R13" s="490"/>
      <c r="S13" s="490" t="s">
        <v>10</v>
      </c>
      <c r="T13" s="490"/>
      <c r="U13" s="491"/>
    </row>
    <row r="14" spans="1:21" ht="12.75">
      <c r="A14" s="487" t="s">
        <v>424</v>
      </c>
      <c r="B14" s="488" t="s">
        <v>759</v>
      </c>
      <c r="C14" s="489" t="s">
        <v>766</v>
      </c>
      <c r="D14" s="966" t="s">
        <v>767</v>
      </c>
      <c r="E14" s="966"/>
      <c r="F14" s="490"/>
      <c r="G14" s="490" t="s">
        <v>10</v>
      </c>
      <c r="H14" s="490" t="s">
        <v>10</v>
      </c>
      <c r="I14" s="490" t="s">
        <v>10</v>
      </c>
      <c r="J14" s="490" t="s">
        <v>10</v>
      </c>
      <c r="K14" s="490" t="s">
        <v>10</v>
      </c>
      <c r="L14" s="490" t="s">
        <v>10</v>
      </c>
      <c r="M14" s="490" t="s">
        <v>10</v>
      </c>
      <c r="N14" s="490" t="s">
        <v>10</v>
      </c>
      <c r="O14" s="490" t="s">
        <v>10</v>
      </c>
      <c r="P14" s="490" t="s">
        <v>10</v>
      </c>
      <c r="Q14" s="490" t="s">
        <v>10</v>
      </c>
      <c r="R14" s="490"/>
      <c r="S14" s="490" t="s">
        <v>10</v>
      </c>
      <c r="T14" s="490"/>
      <c r="U14" s="491"/>
    </row>
    <row r="15" spans="1:21" ht="12.75">
      <c r="A15" s="487" t="s">
        <v>424</v>
      </c>
      <c r="B15" s="488" t="s">
        <v>759</v>
      </c>
      <c r="C15" s="489" t="s">
        <v>754</v>
      </c>
      <c r="D15" s="966" t="s">
        <v>768</v>
      </c>
      <c r="E15" s="966"/>
      <c r="F15" s="490"/>
      <c r="G15" s="490"/>
      <c r="H15" s="490" t="s">
        <v>10</v>
      </c>
      <c r="I15" s="490"/>
      <c r="J15" s="490"/>
      <c r="K15" s="490" t="s">
        <v>10</v>
      </c>
      <c r="L15" s="490" t="s">
        <v>10</v>
      </c>
      <c r="M15" s="490" t="s">
        <v>10</v>
      </c>
      <c r="N15" s="490"/>
      <c r="O15" s="490"/>
      <c r="P15" s="490" t="s">
        <v>10</v>
      </c>
      <c r="Q15" s="490" t="s">
        <v>10</v>
      </c>
      <c r="R15" s="490"/>
      <c r="S15" s="490" t="s">
        <v>10</v>
      </c>
      <c r="T15" s="490"/>
      <c r="U15" s="491"/>
    </row>
    <row r="16" spans="1:21" ht="12.75">
      <c r="A16" s="487" t="s">
        <v>424</v>
      </c>
      <c r="B16" s="488" t="s">
        <v>1391</v>
      </c>
      <c r="C16" s="489" t="s">
        <v>1392</v>
      </c>
      <c r="D16" s="966" t="s">
        <v>768</v>
      </c>
      <c r="E16" s="966"/>
      <c r="F16" s="490" t="s">
        <v>10</v>
      </c>
      <c r="G16" s="490"/>
      <c r="H16" s="490"/>
      <c r="I16" s="490"/>
      <c r="J16" s="490"/>
      <c r="K16" s="490"/>
      <c r="L16" s="490"/>
      <c r="M16" s="490"/>
      <c r="N16" s="490"/>
      <c r="O16" s="490"/>
      <c r="P16" s="490"/>
      <c r="Q16" s="490"/>
      <c r="R16" s="490"/>
      <c r="S16" s="490"/>
      <c r="T16" s="490"/>
      <c r="U16" s="491"/>
    </row>
    <row r="17" spans="1:21" s="493" customFormat="1" ht="12.75">
      <c r="A17" s="487" t="s">
        <v>424</v>
      </c>
      <c r="B17" s="488" t="s">
        <v>769</v>
      </c>
      <c r="C17" s="489" t="s">
        <v>770</v>
      </c>
      <c r="D17" s="966" t="s">
        <v>771</v>
      </c>
      <c r="E17" s="966"/>
      <c r="F17" s="490"/>
      <c r="G17" s="490"/>
      <c r="H17" s="490" t="s">
        <v>10</v>
      </c>
      <c r="I17" s="490"/>
      <c r="J17" s="490"/>
      <c r="K17" s="490"/>
      <c r="L17" s="490"/>
      <c r="M17" s="490"/>
      <c r="N17" s="490"/>
      <c r="O17" s="490"/>
      <c r="P17" s="490"/>
      <c r="Q17" s="490"/>
      <c r="R17" s="490"/>
      <c r="S17" s="490"/>
      <c r="T17" s="490"/>
      <c r="U17" s="491"/>
    </row>
    <row r="18" spans="1:21" s="493" customFormat="1" ht="12.75">
      <c r="A18" s="487" t="s">
        <v>424</v>
      </c>
      <c r="B18" s="488" t="s">
        <v>769</v>
      </c>
      <c r="C18" s="489" t="s">
        <v>772</v>
      </c>
      <c r="D18" s="966" t="s">
        <v>590</v>
      </c>
      <c r="E18" s="966"/>
      <c r="F18" s="490"/>
      <c r="G18" s="490"/>
      <c r="H18" s="490" t="s">
        <v>10</v>
      </c>
      <c r="I18" s="490"/>
      <c r="J18" s="490"/>
      <c r="K18" s="490"/>
      <c r="L18" s="490"/>
      <c r="M18" s="490"/>
      <c r="N18" s="490"/>
      <c r="O18" s="490"/>
      <c r="P18" s="490"/>
      <c r="Q18" s="490"/>
      <c r="R18" s="490"/>
      <c r="S18" s="490"/>
      <c r="T18" s="490"/>
      <c r="U18" s="491"/>
    </row>
    <row r="19" spans="1:21" s="493" customFormat="1" ht="12.75">
      <c r="A19" s="487" t="s">
        <v>424</v>
      </c>
      <c r="B19" s="488" t="s">
        <v>769</v>
      </c>
      <c r="C19" s="489" t="s">
        <v>773</v>
      </c>
      <c r="D19" s="966" t="s">
        <v>226</v>
      </c>
      <c r="E19" s="966"/>
      <c r="F19" s="490"/>
      <c r="G19" s="490"/>
      <c r="H19" s="490" t="s">
        <v>10</v>
      </c>
      <c r="I19" s="490"/>
      <c r="J19" s="490"/>
      <c r="K19" s="490"/>
      <c r="L19" s="490"/>
      <c r="M19" s="490"/>
      <c r="N19" s="490"/>
      <c r="O19" s="490"/>
      <c r="P19" s="490"/>
      <c r="Q19" s="490"/>
      <c r="R19" s="490"/>
      <c r="S19" s="490"/>
      <c r="T19" s="490"/>
      <c r="U19" s="491"/>
    </row>
    <row r="20" spans="1:21" s="493" customFormat="1" ht="12.75">
      <c r="A20" s="487" t="s">
        <v>424</v>
      </c>
      <c r="B20" s="488" t="s">
        <v>769</v>
      </c>
      <c r="C20" s="489" t="s">
        <v>774</v>
      </c>
      <c r="D20" s="966" t="s">
        <v>226</v>
      </c>
      <c r="E20" s="966"/>
      <c r="F20" s="490"/>
      <c r="G20" s="490"/>
      <c r="H20" s="490" t="s">
        <v>10</v>
      </c>
      <c r="I20" s="490"/>
      <c r="J20" s="490"/>
      <c r="K20" s="490"/>
      <c r="L20" s="490"/>
      <c r="M20" s="490"/>
      <c r="N20" s="490"/>
      <c r="O20" s="490"/>
      <c r="P20" s="490"/>
      <c r="Q20" s="490"/>
      <c r="R20" s="490"/>
      <c r="S20" s="490"/>
      <c r="T20" s="490"/>
      <c r="U20" s="491"/>
    </row>
    <row r="21" spans="1:21" s="10" customFormat="1" ht="12.75">
      <c r="A21" s="487" t="s">
        <v>424</v>
      </c>
      <c r="B21" s="488" t="s">
        <v>1229</v>
      </c>
      <c r="C21" s="489" t="s">
        <v>1393</v>
      </c>
      <c r="D21" s="966" t="s">
        <v>768</v>
      </c>
      <c r="E21" s="966"/>
      <c r="F21" s="490"/>
      <c r="G21" s="490"/>
      <c r="H21" s="490" t="s">
        <v>10</v>
      </c>
      <c r="I21" s="490"/>
      <c r="J21" s="490"/>
      <c r="K21" s="490"/>
      <c r="L21" s="490"/>
      <c r="M21" s="490"/>
      <c r="N21" s="490"/>
      <c r="O21" s="490"/>
      <c r="P21" s="490"/>
      <c r="Q21" s="490"/>
      <c r="R21" s="490"/>
      <c r="S21" s="490"/>
      <c r="T21" s="490"/>
      <c r="U21" s="491"/>
    </row>
    <row r="22" spans="1:21" ht="12.75">
      <c r="A22" s="487" t="s">
        <v>424</v>
      </c>
      <c r="B22" s="488" t="s">
        <v>775</v>
      </c>
      <c r="C22" s="489" t="s">
        <v>776</v>
      </c>
      <c r="D22" s="966" t="s">
        <v>169</v>
      </c>
      <c r="E22" s="966"/>
      <c r="F22" s="490"/>
      <c r="G22" s="490"/>
      <c r="H22" s="490" t="s">
        <v>10</v>
      </c>
      <c r="I22" s="490" t="s">
        <v>10</v>
      </c>
      <c r="J22" s="490"/>
      <c r="K22" s="490"/>
      <c r="L22" s="490" t="s">
        <v>10</v>
      </c>
      <c r="M22" s="490"/>
      <c r="N22" s="490" t="s">
        <v>10</v>
      </c>
      <c r="O22" s="490"/>
      <c r="P22" s="490" t="s">
        <v>10</v>
      </c>
      <c r="Q22" s="490" t="s">
        <v>10</v>
      </c>
      <c r="R22" s="490"/>
      <c r="S22" s="490" t="s">
        <v>10</v>
      </c>
      <c r="T22" s="490"/>
      <c r="U22" s="491"/>
    </row>
    <row r="23" spans="1:21" s="10" customFormat="1" ht="12.75">
      <c r="A23" s="487" t="s">
        <v>424</v>
      </c>
      <c r="B23" s="488" t="s">
        <v>777</v>
      </c>
      <c r="C23" s="489" t="s">
        <v>778</v>
      </c>
      <c r="D23" s="966" t="s">
        <v>779</v>
      </c>
      <c r="E23" s="966"/>
      <c r="F23" s="490"/>
      <c r="G23" s="490"/>
      <c r="H23" s="490" t="s">
        <v>10</v>
      </c>
      <c r="I23" s="490"/>
      <c r="J23" s="490"/>
      <c r="K23" s="490"/>
      <c r="L23" s="490"/>
      <c r="M23" s="490"/>
      <c r="N23" s="490"/>
      <c r="O23" s="490"/>
      <c r="P23" s="490"/>
      <c r="Q23" s="490"/>
      <c r="R23" s="490"/>
      <c r="S23" s="490"/>
      <c r="T23" s="490"/>
      <c r="U23" s="491"/>
    </row>
    <row r="24" spans="1:21" s="10" customFormat="1" ht="12.75">
      <c r="A24" s="487" t="s">
        <v>424</v>
      </c>
      <c r="B24" s="488" t="s">
        <v>777</v>
      </c>
      <c r="C24" s="489" t="s">
        <v>780</v>
      </c>
      <c r="D24" s="966" t="s">
        <v>779</v>
      </c>
      <c r="E24" s="966"/>
      <c r="F24" s="490"/>
      <c r="G24" s="490"/>
      <c r="H24" s="490" t="s">
        <v>10</v>
      </c>
      <c r="I24" s="490"/>
      <c r="J24" s="490"/>
      <c r="K24" s="490"/>
      <c r="L24" s="490" t="s">
        <v>10</v>
      </c>
      <c r="M24" s="490" t="s">
        <v>10</v>
      </c>
      <c r="N24" s="490"/>
      <c r="O24" s="490"/>
      <c r="P24" s="490" t="s">
        <v>10</v>
      </c>
      <c r="Q24" s="490" t="s">
        <v>10</v>
      </c>
      <c r="R24" s="490"/>
      <c r="S24" s="490" t="s">
        <v>10</v>
      </c>
      <c r="T24" s="490"/>
      <c r="U24" s="491"/>
    </row>
    <row r="25" spans="1:21" s="10" customFormat="1" ht="12.75">
      <c r="A25" s="487" t="s">
        <v>424</v>
      </c>
      <c r="B25" s="488" t="s">
        <v>777</v>
      </c>
      <c r="C25" s="489" t="s">
        <v>781</v>
      </c>
      <c r="D25" s="966" t="s">
        <v>779</v>
      </c>
      <c r="E25" s="966"/>
      <c r="F25" s="490"/>
      <c r="G25" s="490"/>
      <c r="H25" s="490" t="s">
        <v>10</v>
      </c>
      <c r="I25" s="490"/>
      <c r="J25" s="490"/>
      <c r="K25" s="490"/>
      <c r="L25" s="490"/>
      <c r="M25" s="490"/>
      <c r="N25" s="490"/>
      <c r="O25" s="490"/>
      <c r="P25" s="490"/>
      <c r="Q25" s="490"/>
      <c r="R25" s="490"/>
      <c r="S25" s="490"/>
      <c r="T25" s="490"/>
      <c r="U25" s="491"/>
    </row>
    <row r="26" spans="1:21" s="10" customFormat="1" ht="12.75">
      <c r="A26" s="487" t="s">
        <v>424</v>
      </c>
      <c r="B26" s="488" t="s">
        <v>777</v>
      </c>
      <c r="C26" s="489" t="s">
        <v>782</v>
      </c>
      <c r="D26" s="966" t="s">
        <v>779</v>
      </c>
      <c r="E26" s="966"/>
      <c r="F26" s="490"/>
      <c r="G26" s="490"/>
      <c r="H26" s="490" t="s">
        <v>10</v>
      </c>
      <c r="I26" s="490"/>
      <c r="J26" s="490"/>
      <c r="K26" s="490"/>
      <c r="L26" s="490" t="s">
        <v>10</v>
      </c>
      <c r="M26" s="490" t="s">
        <v>10</v>
      </c>
      <c r="N26" s="490"/>
      <c r="O26" s="490"/>
      <c r="P26" s="490" t="s">
        <v>10</v>
      </c>
      <c r="Q26" s="490"/>
      <c r="R26" s="490"/>
      <c r="S26" s="490"/>
      <c r="T26" s="490"/>
      <c r="U26" s="491"/>
    </row>
    <row r="27" spans="1:21" s="10" customFormat="1" ht="12.75">
      <c r="A27" s="487" t="s">
        <v>424</v>
      </c>
      <c r="B27" s="488" t="s">
        <v>1230</v>
      </c>
      <c r="C27" s="489" t="s">
        <v>1401</v>
      </c>
      <c r="D27" s="966" t="s">
        <v>768</v>
      </c>
      <c r="E27" s="966"/>
      <c r="F27" s="490" t="s">
        <v>10</v>
      </c>
      <c r="G27" s="490"/>
      <c r="H27" s="490" t="s">
        <v>10</v>
      </c>
      <c r="I27" s="490" t="s">
        <v>10</v>
      </c>
      <c r="J27" s="490"/>
      <c r="K27" s="490"/>
      <c r="L27" s="490" t="s">
        <v>10</v>
      </c>
      <c r="M27" s="490" t="s">
        <v>10</v>
      </c>
      <c r="N27" s="490" t="s">
        <v>10</v>
      </c>
      <c r="O27" s="490" t="s">
        <v>10</v>
      </c>
      <c r="P27" s="490" t="s">
        <v>10</v>
      </c>
      <c r="Q27" s="490"/>
      <c r="R27" s="490"/>
      <c r="S27" s="490"/>
      <c r="T27" s="490"/>
      <c r="U27" s="491"/>
    </row>
    <row r="28" spans="1:21" ht="12.75">
      <c r="A28" s="487" t="s">
        <v>424</v>
      </c>
      <c r="B28" s="488" t="s">
        <v>783</v>
      </c>
      <c r="C28" s="489" t="s">
        <v>752</v>
      </c>
      <c r="D28" s="966" t="s">
        <v>784</v>
      </c>
      <c r="E28" s="966"/>
      <c r="F28" s="490"/>
      <c r="G28" s="490"/>
      <c r="H28" s="490" t="s">
        <v>10</v>
      </c>
      <c r="I28" s="490"/>
      <c r="J28" s="490"/>
      <c r="K28" s="490" t="s">
        <v>10</v>
      </c>
      <c r="L28" s="490" t="s">
        <v>10</v>
      </c>
      <c r="M28" s="490" t="s">
        <v>10</v>
      </c>
      <c r="N28" s="490"/>
      <c r="O28" s="490"/>
      <c r="P28" s="490" t="s">
        <v>10</v>
      </c>
      <c r="Q28" s="490" t="s">
        <v>10</v>
      </c>
      <c r="R28" s="490"/>
      <c r="S28" s="490" t="s">
        <v>10</v>
      </c>
      <c r="T28" s="490"/>
      <c r="U28" s="491"/>
    </row>
    <row r="29" spans="1:21" ht="21.75" customHeight="1">
      <c r="A29" s="487" t="s">
        <v>424</v>
      </c>
      <c r="B29" s="488" t="s">
        <v>783</v>
      </c>
      <c r="C29" s="489" t="s">
        <v>785</v>
      </c>
      <c r="D29" s="966" t="s">
        <v>786</v>
      </c>
      <c r="E29" s="966"/>
      <c r="F29" s="490"/>
      <c r="G29" s="490"/>
      <c r="H29" s="490" t="s">
        <v>10</v>
      </c>
      <c r="I29" s="490"/>
      <c r="J29" s="490"/>
      <c r="K29" s="490"/>
      <c r="L29" s="490"/>
      <c r="M29" s="490"/>
      <c r="N29" s="490"/>
      <c r="O29" s="490"/>
      <c r="P29" s="490"/>
      <c r="Q29" s="490"/>
      <c r="R29" s="490"/>
      <c r="S29" s="490"/>
      <c r="T29" s="490"/>
      <c r="U29" s="491"/>
    </row>
    <row r="30" spans="1:21" ht="12.75">
      <c r="A30" s="487" t="s">
        <v>424</v>
      </c>
      <c r="B30" s="488" t="s">
        <v>323</v>
      </c>
      <c r="C30" s="489" t="s">
        <v>787</v>
      </c>
      <c r="D30" s="966" t="s">
        <v>226</v>
      </c>
      <c r="E30" s="966"/>
      <c r="F30" s="490"/>
      <c r="G30" s="490" t="s">
        <v>10</v>
      </c>
      <c r="H30" s="490" t="s">
        <v>10</v>
      </c>
      <c r="I30" s="490" t="s">
        <v>10</v>
      </c>
      <c r="J30" s="490" t="s">
        <v>10</v>
      </c>
      <c r="K30" s="490"/>
      <c r="L30" s="490" t="s">
        <v>10</v>
      </c>
      <c r="M30" s="490"/>
      <c r="N30" s="490" t="s">
        <v>10</v>
      </c>
      <c r="O30" s="490"/>
      <c r="P30" s="490"/>
      <c r="Q30" s="490" t="s">
        <v>10</v>
      </c>
      <c r="R30" s="490"/>
      <c r="S30" s="490" t="s">
        <v>10</v>
      </c>
      <c r="T30" s="490"/>
      <c r="U30" s="491"/>
    </row>
    <row r="31" spans="1:21" s="492" customFormat="1" ht="12.75">
      <c r="A31" s="487" t="s">
        <v>424</v>
      </c>
      <c r="B31" s="488" t="s">
        <v>788</v>
      </c>
      <c r="C31" s="489" t="s">
        <v>789</v>
      </c>
      <c r="D31" s="966" t="s">
        <v>226</v>
      </c>
      <c r="E31" s="966"/>
      <c r="F31" s="490"/>
      <c r="G31" s="490"/>
      <c r="H31" s="490" t="s">
        <v>10</v>
      </c>
      <c r="I31" s="490"/>
      <c r="J31" s="490" t="s">
        <v>10</v>
      </c>
      <c r="K31" s="490"/>
      <c r="L31" s="490"/>
      <c r="M31" s="490"/>
      <c r="N31" s="490"/>
      <c r="O31" s="490"/>
      <c r="P31" s="490"/>
      <c r="Q31" s="490"/>
      <c r="R31" s="490"/>
      <c r="S31" s="490" t="s">
        <v>10</v>
      </c>
      <c r="T31" s="490"/>
      <c r="U31" s="491"/>
    </row>
    <row r="32" spans="1:21" ht="12.75">
      <c r="A32" s="487" t="s">
        <v>424</v>
      </c>
      <c r="B32" s="488" t="s">
        <v>790</v>
      </c>
      <c r="C32" s="489" t="s">
        <v>791</v>
      </c>
      <c r="D32" s="966" t="s">
        <v>792</v>
      </c>
      <c r="E32" s="966"/>
      <c r="F32" s="490"/>
      <c r="G32" s="490"/>
      <c r="H32" s="490" t="s">
        <v>10</v>
      </c>
      <c r="I32" s="490"/>
      <c r="J32" s="490" t="s">
        <v>10</v>
      </c>
      <c r="K32" s="490"/>
      <c r="L32" s="490" t="s">
        <v>10</v>
      </c>
      <c r="M32" s="490"/>
      <c r="N32" s="490"/>
      <c r="O32" s="490"/>
      <c r="P32" s="490"/>
      <c r="Q32" s="490" t="s">
        <v>10</v>
      </c>
      <c r="R32" s="490"/>
      <c r="S32" s="490" t="s">
        <v>10</v>
      </c>
      <c r="T32" s="490"/>
      <c r="U32" s="491"/>
    </row>
    <row r="33" spans="1:21" ht="12.75">
      <c r="A33" s="487" t="s">
        <v>424</v>
      </c>
      <c r="B33" s="488" t="s">
        <v>324</v>
      </c>
      <c r="C33" s="489" t="s">
        <v>793</v>
      </c>
      <c r="D33" s="966" t="s">
        <v>226</v>
      </c>
      <c r="E33" s="966"/>
      <c r="F33" s="490" t="s">
        <v>10</v>
      </c>
      <c r="G33" s="490"/>
      <c r="H33" s="490" t="s">
        <v>10</v>
      </c>
      <c r="I33" s="490"/>
      <c r="J33" s="490" t="s">
        <v>10</v>
      </c>
      <c r="K33" s="490" t="s">
        <v>10</v>
      </c>
      <c r="L33" s="490" t="s">
        <v>10</v>
      </c>
      <c r="M33" s="490" t="s">
        <v>10</v>
      </c>
      <c r="N33" s="490"/>
      <c r="O33" s="490"/>
      <c r="P33" s="490"/>
      <c r="Q33" s="490" t="s">
        <v>10</v>
      </c>
      <c r="R33" s="490"/>
      <c r="S33" s="490" t="s">
        <v>10</v>
      </c>
      <c r="T33" s="490"/>
      <c r="U33" s="491"/>
    </row>
    <row r="34" spans="1:21" s="492" customFormat="1" ht="12.75">
      <c r="A34" s="487" t="s">
        <v>424</v>
      </c>
      <c r="B34" s="488" t="s">
        <v>324</v>
      </c>
      <c r="C34" s="489" t="s">
        <v>760</v>
      </c>
      <c r="D34" s="966" t="s">
        <v>794</v>
      </c>
      <c r="E34" s="966"/>
      <c r="F34" s="490"/>
      <c r="G34" s="490" t="s">
        <v>795</v>
      </c>
      <c r="H34" s="490" t="s">
        <v>10</v>
      </c>
      <c r="I34" s="490" t="s">
        <v>10</v>
      </c>
      <c r="J34" s="490"/>
      <c r="K34" s="490" t="s">
        <v>10</v>
      </c>
      <c r="L34" s="490" t="s">
        <v>10</v>
      </c>
      <c r="M34" s="490" t="s">
        <v>10</v>
      </c>
      <c r="N34" s="490" t="s">
        <v>10</v>
      </c>
      <c r="O34" s="490" t="s">
        <v>10</v>
      </c>
      <c r="P34" s="490" t="s">
        <v>10</v>
      </c>
      <c r="Q34" s="490" t="s">
        <v>10</v>
      </c>
      <c r="R34" s="490"/>
      <c r="S34" s="490" t="s">
        <v>10</v>
      </c>
      <c r="T34" s="490"/>
      <c r="U34" s="491"/>
    </row>
    <row r="35" spans="1:21" ht="12.75">
      <c r="A35" s="487" t="s">
        <v>424</v>
      </c>
      <c r="B35" s="488" t="s">
        <v>324</v>
      </c>
      <c r="C35" s="489" t="s">
        <v>796</v>
      </c>
      <c r="D35" s="966" t="s">
        <v>226</v>
      </c>
      <c r="E35" s="966"/>
      <c r="F35" s="490"/>
      <c r="G35" s="490"/>
      <c r="H35" s="490" t="s">
        <v>10</v>
      </c>
      <c r="I35" s="490" t="s">
        <v>10</v>
      </c>
      <c r="J35" s="490"/>
      <c r="K35" s="490" t="s">
        <v>10</v>
      </c>
      <c r="L35" s="490" t="s">
        <v>10</v>
      </c>
      <c r="M35" s="490" t="s">
        <v>10</v>
      </c>
      <c r="N35" s="490" t="s">
        <v>10</v>
      </c>
      <c r="O35" s="490" t="s">
        <v>10</v>
      </c>
      <c r="P35" s="490" t="s">
        <v>10</v>
      </c>
      <c r="Q35" s="490" t="s">
        <v>10</v>
      </c>
      <c r="R35" s="490"/>
      <c r="S35" s="490" t="s">
        <v>10</v>
      </c>
      <c r="T35" s="490"/>
      <c r="U35" s="491"/>
    </row>
    <row r="36" spans="1:21" ht="12.75">
      <c r="A36" s="487" t="s">
        <v>424</v>
      </c>
      <c r="B36" s="488" t="s">
        <v>324</v>
      </c>
      <c r="C36" s="489" t="s">
        <v>797</v>
      </c>
      <c r="D36" s="966" t="s">
        <v>226</v>
      </c>
      <c r="E36" s="966"/>
      <c r="F36" s="490"/>
      <c r="G36" s="490"/>
      <c r="H36" s="490" t="s">
        <v>10</v>
      </c>
      <c r="I36" s="490" t="s">
        <v>10</v>
      </c>
      <c r="J36" s="490"/>
      <c r="K36" s="490" t="s">
        <v>10</v>
      </c>
      <c r="L36" s="490"/>
      <c r="M36" s="490"/>
      <c r="N36" s="490" t="s">
        <v>10</v>
      </c>
      <c r="O36" s="490" t="s">
        <v>10</v>
      </c>
      <c r="P36" s="490" t="s">
        <v>10</v>
      </c>
      <c r="Q36" s="490" t="s">
        <v>10</v>
      </c>
      <c r="R36" s="490"/>
      <c r="S36" s="490" t="s">
        <v>10</v>
      </c>
      <c r="T36" s="490"/>
      <c r="U36" s="491"/>
    </row>
    <row r="37" spans="1:21" ht="12.75">
      <c r="A37" s="487" t="s">
        <v>424</v>
      </c>
      <c r="B37" s="488" t="s">
        <v>324</v>
      </c>
      <c r="C37" s="489" t="s">
        <v>798</v>
      </c>
      <c r="D37" s="966" t="s">
        <v>792</v>
      </c>
      <c r="E37" s="966"/>
      <c r="F37" s="490"/>
      <c r="G37" s="490"/>
      <c r="H37" s="490" t="s">
        <v>10</v>
      </c>
      <c r="I37" s="490" t="s">
        <v>10</v>
      </c>
      <c r="J37" s="490"/>
      <c r="K37" s="490" t="s">
        <v>10</v>
      </c>
      <c r="L37" s="490" t="s">
        <v>10</v>
      </c>
      <c r="M37" s="490" t="s">
        <v>10</v>
      </c>
      <c r="N37" s="490" t="s">
        <v>10</v>
      </c>
      <c r="O37" s="490" t="s">
        <v>10</v>
      </c>
      <c r="P37" s="490" t="s">
        <v>10</v>
      </c>
      <c r="Q37" s="490" t="s">
        <v>10</v>
      </c>
      <c r="R37" s="490"/>
      <c r="S37" s="490" t="s">
        <v>10</v>
      </c>
      <c r="T37" s="490"/>
      <c r="U37" s="491"/>
    </row>
    <row r="38" spans="1:21" ht="12.75">
      <c r="A38" s="487" t="s">
        <v>424</v>
      </c>
      <c r="B38" s="488" t="s">
        <v>324</v>
      </c>
      <c r="C38" s="489" t="s">
        <v>763</v>
      </c>
      <c r="D38" s="966" t="s">
        <v>226</v>
      </c>
      <c r="E38" s="966"/>
      <c r="F38" s="490" t="s">
        <v>10</v>
      </c>
      <c r="G38" s="490" t="s">
        <v>10</v>
      </c>
      <c r="H38" s="490" t="s">
        <v>10</v>
      </c>
      <c r="I38" s="490" t="s">
        <v>10</v>
      </c>
      <c r="J38" s="490" t="s">
        <v>10</v>
      </c>
      <c r="K38" s="490" t="s">
        <v>10</v>
      </c>
      <c r="L38" s="490" t="s">
        <v>10</v>
      </c>
      <c r="M38" s="490" t="s">
        <v>10</v>
      </c>
      <c r="N38" s="490" t="s">
        <v>10</v>
      </c>
      <c r="O38" s="490" t="s">
        <v>10</v>
      </c>
      <c r="P38" s="490" t="s">
        <v>10</v>
      </c>
      <c r="Q38" s="490" t="s">
        <v>10</v>
      </c>
      <c r="R38" s="490"/>
      <c r="S38" s="490" t="s">
        <v>10</v>
      </c>
      <c r="T38" s="490"/>
      <c r="U38" s="491"/>
    </row>
    <row r="39" spans="1:21" ht="12.75">
      <c r="A39" s="487" t="s">
        <v>424</v>
      </c>
      <c r="B39" s="488" t="s">
        <v>324</v>
      </c>
      <c r="C39" s="489" t="s">
        <v>766</v>
      </c>
      <c r="D39" s="966" t="s">
        <v>169</v>
      </c>
      <c r="E39" s="966"/>
      <c r="F39" s="490"/>
      <c r="G39" s="490"/>
      <c r="H39" s="490" t="s">
        <v>10</v>
      </c>
      <c r="I39" s="490"/>
      <c r="J39" s="490"/>
      <c r="K39" s="490" t="s">
        <v>10</v>
      </c>
      <c r="L39" s="490"/>
      <c r="M39" s="490"/>
      <c r="N39" s="490"/>
      <c r="O39" s="490"/>
      <c r="P39" s="490" t="s">
        <v>10</v>
      </c>
      <c r="Q39" s="490" t="s">
        <v>10</v>
      </c>
      <c r="R39" s="490"/>
      <c r="S39" s="490" t="s">
        <v>10</v>
      </c>
      <c r="T39" s="490"/>
      <c r="U39" s="491"/>
    </row>
    <row r="40" spans="1:21" ht="12.75">
      <c r="A40" s="487" t="s">
        <v>424</v>
      </c>
      <c r="B40" s="488" t="s">
        <v>324</v>
      </c>
      <c r="C40" s="489" t="s">
        <v>799</v>
      </c>
      <c r="D40" s="966" t="s">
        <v>792</v>
      </c>
      <c r="E40" s="966"/>
      <c r="F40" s="490" t="s">
        <v>10</v>
      </c>
      <c r="G40" s="490"/>
      <c r="H40" s="490" t="s">
        <v>10</v>
      </c>
      <c r="I40" s="490"/>
      <c r="J40" s="490" t="s">
        <v>10</v>
      </c>
      <c r="K40" s="490" t="s">
        <v>10</v>
      </c>
      <c r="L40" s="490" t="s">
        <v>10</v>
      </c>
      <c r="M40" s="490" t="s">
        <v>10</v>
      </c>
      <c r="N40" s="490"/>
      <c r="O40" s="490"/>
      <c r="P40" s="490" t="s">
        <v>10</v>
      </c>
      <c r="Q40" s="490" t="s">
        <v>10</v>
      </c>
      <c r="R40" s="490"/>
      <c r="S40" s="490" t="s">
        <v>10</v>
      </c>
      <c r="T40" s="490"/>
      <c r="U40" s="491"/>
    </row>
    <row r="41" spans="1:21" s="10" customFormat="1" ht="12.75">
      <c r="A41" s="487" t="s">
        <v>424</v>
      </c>
      <c r="B41" s="488" t="s">
        <v>800</v>
      </c>
      <c r="C41" s="489" t="s">
        <v>801</v>
      </c>
      <c r="D41" s="966" t="s">
        <v>802</v>
      </c>
      <c r="E41" s="966"/>
      <c r="F41" s="490"/>
      <c r="G41" s="490" t="s">
        <v>10</v>
      </c>
      <c r="H41" s="490" t="s">
        <v>10</v>
      </c>
      <c r="I41" s="490" t="s">
        <v>10</v>
      </c>
      <c r="J41" s="490" t="s">
        <v>10</v>
      </c>
      <c r="K41" s="490"/>
      <c r="L41" s="490" t="s">
        <v>10</v>
      </c>
      <c r="M41" s="490" t="s">
        <v>10</v>
      </c>
      <c r="N41" s="490"/>
      <c r="O41" s="490"/>
      <c r="P41" s="490"/>
      <c r="Q41" s="490" t="s">
        <v>10</v>
      </c>
      <c r="R41" s="490"/>
      <c r="S41" s="490" t="s">
        <v>10</v>
      </c>
      <c r="T41" s="490"/>
      <c r="U41" s="491"/>
    </row>
    <row r="42" spans="1:21" s="10" customFormat="1" ht="12.75">
      <c r="A42" s="487" t="s">
        <v>424</v>
      </c>
      <c r="B42" s="488" t="s">
        <v>1402</v>
      </c>
      <c r="C42" s="489" t="s">
        <v>1403</v>
      </c>
      <c r="D42" s="974" t="s">
        <v>325</v>
      </c>
      <c r="E42" s="975"/>
      <c r="F42" s="490" t="s">
        <v>10</v>
      </c>
      <c r="G42" s="490"/>
      <c r="H42" s="490" t="s">
        <v>10</v>
      </c>
      <c r="I42" s="490" t="s">
        <v>10</v>
      </c>
      <c r="J42" s="490"/>
      <c r="K42" s="490"/>
      <c r="L42" s="490" t="s">
        <v>10</v>
      </c>
      <c r="M42" s="490" t="s">
        <v>10</v>
      </c>
      <c r="N42" s="490" t="s">
        <v>10</v>
      </c>
      <c r="O42" s="490" t="s">
        <v>10</v>
      </c>
      <c r="P42" s="490" t="s">
        <v>10</v>
      </c>
      <c r="Q42" s="490"/>
      <c r="R42" s="490"/>
      <c r="S42" s="490"/>
      <c r="T42" s="490"/>
      <c r="U42" s="491"/>
    </row>
    <row r="43" spans="1:21" s="10" customFormat="1" ht="12.75">
      <c r="A43" s="487" t="s">
        <v>424</v>
      </c>
      <c r="B43" s="488" t="s">
        <v>803</v>
      </c>
      <c r="C43" s="489" t="s">
        <v>776</v>
      </c>
      <c r="D43" s="966" t="s">
        <v>802</v>
      </c>
      <c r="E43" s="966"/>
      <c r="F43" s="490" t="s">
        <v>10</v>
      </c>
      <c r="G43" s="490"/>
      <c r="H43" s="490" t="s">
        <v>10</v>
      </c>
      <c r="I43" s="490" t="s">
        <v>10</v>
      </c>
      <c r="J43" s="490"/>
      <c r="K43" s="490"/>
      <c r="L43" s="490" t="s">
        <v>10</v>
      </c>
      <c r="M43" s="490" t="s">
        <v>10</v>
      </c>
      <c r="N43" s="490" t="s">
        <v>10</v>
      </c>
      <c r="O43" s="490" t="s">
        <v>10</v>
      </c>
      <c r="P43" s="490"/>
      <c r="Q43" s="490"/>
      <c r="R43" s="490"/>
      <c r="S43" s="490"/>
      <c r="T43" s="490"/>
      <c r="U43" s="491"/>
    </row>
    <row r="44" spans="1:21" s="10" customFormat="1" ht="12.75">
      <c r="A44" s="487" t="s">
        <v>424</v>
      </c>
      <c r="B44" s="488" t="s">
        <v>803</v>
      </c>
      <c r="C44" s="489" t="s">
        <v>798</v>
      </c>
      <c r="D44" s="966" t="s">
        <v>169</v>
      </c>
      <c r="E44" s="966"/>
      <c r="F44" s="490" t="s">
        <v>10</v>
      </c>
      <c r="G44" s="490"/>
      <c r="H44" s="490" t="s">
        <v>10</v>
      </c>
      <c r="I44" s="490" t="s">
        <v>10</v>
      </c>
      <c r="J44" s="490"/>
      <c r="K44" s="490"/>
      <c r="L44" s="490" t="s">
        <v>10</v>
      </c>
      <c r="M44" s="490" t="s">
        <v>10</v>
      </c>
      <c r="N44" s="490" t="s">
        <v>10</v>
      </c>
      <c r="O44" s="490" t="s">
        <v>10</v>
      </c>
      <c r="P44" s="490"/>
      <c r="Q44" s="490"/>
      <c r="R44" s="490"/>
      <c r="S44" s="490"/>
      <c r="T44" s="490"/>
      <c r="U44" s="491"/>
    </row>
    <row r="45" spans="1:21" s="10" customFormat="1" ht="12.75">
      <c r="A45" s="487" t="s">
        <v>424</v>
      </c>
      <c r="B45" s="488" t="s">
        <v>803</v>
      </c>
      <c r="C45" s="489" t="s">
        <v>763</v>
      </c>
      <c r="D45" s="966" t="s">
        <v>226</v>
      </c>
      <c r="E45" s="966"/>
      <c r="F45" s="490" t="s">
        <v>10</v>
      </c>
      <c r="G45" s="490"/>
      <c r="H45" s="490" t="s">
        <v>10</v>
      </c>
      <c r="I45" s="490" t="s">
        <v>10</v>
      </c>
      <c r="J45" s="490"/>
      <c r="K45" s="490"/>
      <c r="L45" s="490" t="s">
        <v>10</v>
      </c>
      <c r="M45" s="490" t="s">
        <v>10</v>
      </c>
      <c r="N45" s="490" t="s">
        <v>10</v>
      </c>
      <c r="O45" s="490" t="s">
        <v>10</v>
      </c>
      <c r="P45" s="490"/>
      <c r="Q45" s="490"/>
      <c r="R45" s="490"/>
      <c r="S45" s="490"/>
      <c r="T45" s="490"/>
      <c r="U45" s="491"/>
    </row>
    <row r="46" spans="1:21" s="10" customFormat="1" ht="12.75">
      <c r="A46" s="487" t="s">
        <v>424</v>
      </c>
      <c r="B46" s="488" t="s">
        <v>803</v>
      </c>
      <c r="C46" s="489" t="s">
        <v>766</v>
      </c>
      <c r="D46" s="966"/>
      <c r="E46" s="966"/>
      <c r="F46" s="490" t="s">
        <v>10</v>
      </c>
      <c r="G46" s="490"/>
      <c r="H46" s="490" t="s">
        <v>10</v>
      </c>
      <c r="I46" s="490" t="s">
        <v>10</v>
      </c>
      <c r="J46" s="490"/>
      <c r="K46" s="490"/>
      <c r="L46" s="490" t="s">
        <v>10</v>
      </c>
      <c r="M46" s="490" t="s">
        <v>10</v>
      </c>
      <c r="N46" s="490" t="s">
        <v>10</v>
      </c>
      <c r="O46" s="490" t="s">
        <v>10</v>
      </c>
      <c r="P46" s="490"/>
      <c r="Q46" s="490"/>
      <c r="R46" s="490"/>
      <c r="S46" s="490"/>
      <c r="T46" s="490"/>
      <c r="U46" s="491"/>
    </row>
    <row r="47" spans="1:21" s="10" customFormat="1" ht="12.75">
      <c r="A47" s="487" t="s">
        <v>424</v>
      </c>
      <c r="B47" s="488" t="s">
        <v>803</v>
      </c>
      <c r="C47" s="489" t="s">
        <v>760</v>
      </c>
      <c r="D47" s="966" t="s">
        <v>802</v>
      </c>
      <c r="E47" s="966"/>
      <c r="F47" s="490" t="s">
        <v>10</v>
      </c>
      <c r="G47" s="490"/>
      <c r="H47" s="490" t="s">
        <v>10</v>
      </c>
      <c r="I47" s="490" t="s">
        <v>10</v>
      </c>
      <c r="J47" s="490"/>
      <c r="K47" s="490"/>
      <c r="L47" s="490" t="s">
        <v>10</v>
      </c>
      <c r="M47" s="490" t="s">
        <v>10</v>
      </c>
      <c r="N47" s="490" t="s">
        <v>10</v>
      </c>
      <c r="O47" s="490" t="s">
        <v>10</v>
      </c>
      <c r="P47" s="490"/>
      <c r="Q47" s="490"/>
      <c r="R47" s="490"/>
      <c r="S47" s="490"/>
      <c r="T47" s="490"/>
      <c r="U47" s="491"/>
    </row>
    <row r="48" spans="1:21" s="10" customFormat="1" ht="12.75">
      <c r="A48" s="487" t="s">
        <v>424</v>
      </c>
      <c r="B48" s="488" t="s">
        <v>803</v>
      </c>
      <c r="C48" s="489" t="s">
        <v>804</v>
      </c>
      <c r="D48" s="966"/>
      <c r="E48" s="966"/>
      <c r="F48" s="490" t="s">
        <v>10</v>
      </c>
      <c r="G48" s="490"/>
      <c r="H48" s="490" t="s">
        <v>10</v>
      </c>
      <c r="I48" s="490" t="s">
        <v>10</v>
      </c>
      <c r="J48" s="490"/>
      <c r="K48" s="490"/>
      <c r="L48" s="490" t="s">
        <v>10</v>
      </c>
      <c r="M48" s="490" t="s">
        <v>10</v>
      </c>
      <c r="N48" s="490" t="s">
        <v>10</v>
      </c>
      <c r="O48" s="490" t="s">
        <v>10</v>
      </c>
      <c r="P48" s="490"/>
      <c r="Q48" s="490"/>
      <c r="R48" s="490"/>
      <c r="S48" s="490"/>
      <c r="T48" s="490"/>
      <c r="U48" s="491"/>
    </row>
    <row r="49" spans="1:21" ht="22.5">
      <c r="A49" s="487" t="s">
        <v>424</v>
      </c>
      <c r="B49" s="489" t="s">
        <v>805</v>
      </c>
      <c r="C49" s="489" t="s">
        <v>806</v>
      </c>
      <c r="D49" s="974"/>
      <c r="E49" s="975"/>
      <c r="F49" s="490"/>
      <c r="G49" s="490"/>
      <c r="H49" s="490"/>
      <c r="I49" s="490"/>
      <c r="J49" s="490"/>
      <c r="K49" s="490"/>
      <c r="L49" s="490"/>
      <c r="M49" s="490"/>
      <c r="N49" s="490"/>
      <c r="O49" s="490"/>
      <c r="P49" s="490"/>
      <c r="Q49" s="490"/>
      <c r="R49" s="490"/>
      <c r="S49" s="490"/>
      <c r="T49" s="490" t="s">
        <v>10</v>
      </c>
      <c r="U49" s="491"/>
    </row>
    <row r="50" spans="1:21" ht="22.5">
      <c r="A50" s="487" t="s">
        <v>424</v>
      </c>
      <c r="B50" s="489" t="s">
        <v>805</v>
      </c>
      <c r="C50" s="489" t="s">
        <v>807</v>
      </c>
      <c r="D50" s="974"/>
      <c r="E50" s="975"/>
      <c r="F50" s="490"/>
      <c r="G50" s="490"/>
      <c r="H50" s="490"/>
      <c r="I50" s="490"/>
      <c r="J50" s="490"/>
      <c r="K50" s="490"/>
      <c r="L50" s="490"/>
      <c r="M50" s="490"/>
      <c r="N50" s="490"/>
      <c r="O50" s="490"/>
      <c r="P50" s="490"/>
      <c r="Q50" s="490"/>
      <c r="R50" s="490"/>
      <c r="S50" s="490"/>
      <c r="T50" s="490" t="s">
        <v>10</v>
      </c>
      <c r="U50" s="491"/>
    </row>
    <row r="51" spans="1:21" ht="22.5">
      <c r="A51" s="487" t="s">
        <v>424</v>
      </c>
      <c r="B51" s="489" t="s">
        <v>805</v>
      </c>
      <c r="C51" s="489" t="s">
        <v>808</v>
      </c>
      <c r="D51" s="974"/>
      <c r="E51" s="975"/>
      <c r="F51" s="490"/>
      <c r="G51" s="490"/>
      <c r="H51" s="490"/>
      <c r="I51" s="490"/>
      <c r="J51" s="490"/>
      <c r="K51" s="490"/>
      <c r="L51" s="490"/>
      <c r="M51" s="490"/>
      <c r="N51" s="490"/>
      <c r="O51" s="490"/>
      <c r="P51" s="490"/>
      <c r="Q51" s="490"/>
      <c r="R51" s="490"/>
      <c r="S51" s="490"/>
      <c r="T51" s="490" t="s">
        <v>10</v>
      </c>
      <c r="U51" s="491"/>
    </row>
    <row r="52" spans="1:21" ht="22.5">
      <c r="A52" s="487" t="s">
        <v>424</v>
      </c>
      <c r="B52" s="489" t="s">
        <v>805</v>
      </c>
      <c r="C52" s="489" t="s">
        <v>809</v>
      </c>
      <c r="D52" s="974"/>
      <c r="E52" s="975"/>
      <c r="F52" s="490"/>
      <c r="G52" s="490"/>
      <c r="H52" s="490"/>
      <c r="I52" s="490"/>
      <c r="J52" s="490"/>
      <c r="K52" s="490"/>
      <c r="L52" s="490"/>
      <c r="M52" s="490"/>
      <c r="N52" s="490"/>
      <c r="O52" s="490"/>
      <c r="P52" s="490"/>
      <c r="Q52" s="490"/>
      <c r="R52" s="490"/>
      <c r="S52" s="490"/>
      <c r="T52" s="490" t="s">
        <v>10</v>
      </c>
      <c r="U52" s="491"/>
    </row>
    <row r="53" spans="1:21" ht="22.5">
      <c r="A53" s="487" t="s">
        <v>424</v>
      </c>
      <c r="B53" s="489" t="s">
        <v>805</v>
      </c>
      <c r="C53" s="489" t="s">
        <v>810</v>
      </c>
      <c r="D53" s="974"/>
      <c r="E53" s="975"/>
      <c r="F53" s="490"/>
      <c r="G53" s="490"/>
      <c r="H53" s="490"/>
      <c r="I53" s="490"/>
      <c r="J53" s="490"/>
      <c r="K53" s="490"/>
      <c r="L53" s="490"/>
      <c r="M53" s="490"/>
      <c r="N53" s="490"/>
      <c r="O53" s="490"/>
      <c r="P53" s="490"/>
      <c r="Q53" s="490"/>
      <c r="R53" s="490"/>
      <c r="S53" s="490"/>
      <c r="T53" s="490" t="s">
        <v>10</v>
      </c>
      <c r="U53" s="491"/>
    </row>
    <row r="54" spans="1:21" ht="22.5">
      <c r="A54" s="487" t="s">
        <v>424</v>
      </c>
      <c r="B54" s="489" t="s">
        <v>805</v>
      </c>
      <c r="C54" s="489" t="s">
        <v>811</v>
      </c>
      <c r="D54" s="974"/>
      <c r="E54" s="975"/>
      <c r="F54" s="490"/>
      <c r="G54" s="490"/>
      <c r="H54" s="490"/>
      <c r="I54" s="490"/>
      <c r="J54" s="490"/>
      <c r="K54" s="490"/>
      <c r="L54" s="490"/>
      <c r="M54" s="490"/>
      <c r="N54" s="490"/>
      <c r="O54" s="490"/>
      <c r="P54" s="490"/>
      <c r="Q54" s="490"/>
      <c r="R54" s="490"/>
      <c r="S54" s="490"/>
      <c r="T54" s="490" t="s">
        <v>10</v>
      </c>
      <c r="U54" s="491"/>
    </row>
    <row r="55" spans="1:21" ht="22.5">
      <c r="A55" s="487" t="s">
        <v>424</v>
      </c>
      <c r="B55" s="489" t="s">
        <v>805</v>
      </c>
      <c r="C55" s="489" t="s">
        <v>812</v>
      </c>
      <c r="D55" s="974"/>
      <c r="E55" s="975"/>
      <c r="F55" s="490"/>
      <c r="G55" s="490"/>
      <c r="H55" s="490"/>
      <c r="I55" s="490"/>
      <c r="J55" s="490"/>
      <c r="K55" s="490"/>
      <c r="L55" s="490"/>
      <c r="M55" s="490"/>
      <c r="N55" s="490"/>
      <c r="O55" s="490"/>
      <c r="P55" s="490"/>
      <c r="Q55" s="490"/>
      <c r="R55" s="490"/>
      <c r="S55" s="490"/>
      <c r="T55" s="490" t="s">
        <v>10</v>
      </c>
      <c r="U55" s="491"/>
    </row>
    <row r="56" spans="1:21" ht="22.5">
      <c r="A56" s="487" t="s">
        <v>424</v>
      </c>
      <c r="B56" s="489" t="s">
        <v>805</v>
      </c>
      <c r="C56" s="489" t="s">
        <v>813</v>
      </c>
      <c r="D56" s="974"/>
      <c r="E56" s="975"/>
      <c r="F56" s="490"/>
      <c r="G56" s="490"/>
      <c r="H56" s="490"/>
      <c r="I56" s="490"/>
      <c r="J56" s="490"/>
      <c r="K56" s="490"/>
      <c r="L56" s="490"/>
      <c r="M56" s="490"/>
      <c r="N56" s="490"/>
      <c r="O56" s="490"/>
      <c r="P56" s="490"/>
      <c r="Q56" s="490"/>
      <c r="R56" s="490"/>
      <c r="S56" s="490"/>
      <c r="T56" s="490" t="s">
        <v>10</v>
      </c>
      <c r="U56" s="491"/>
    </row>
    <row r="57" spans="1:21" ht="22.5">
      <c r="A57" s="487" t="s">
        <v>424</v>
      </c>
      <c r="B57" s="489" t="s">
        <v>805</v>
      </c>
      <c r="C57" s="489" t="s">
        <v>814</v>
      </c>
      <c r="D57" s="974"/>
      <c r="E57" s="975"/>
      <c r="F57" s="490"/>
      <c r="G57" s="490"/>
      <c r="H57" s="490"/>
      <c r="I57" s="490"/>
      <c r="J57" s="490"/>
      <c r="K57" s="490"/>
      <c r="L57" s="490"/>
      <c r="M57" s="490"/>
      <c r="N57" s="490"/>
      <c r="O57" s="490"/>
      <c r="P57" s="490"/>
      <c r="Q57" s="490"/>
      <c r="R57" s="490"/>
      <c r="S57" s="490"/>
      <c r="T57" s="490" t="s">
        <v>10</v>
      </c>
      <c r="U57" s="491"/>
    </row>
    <row r="58" spans="1:21" ht="22.5">
      <c r="A58" s="487" t="s">
        <v>424</v>
      </c>
      <c r="B58" s="489" t="s">
        <v>805</v>
      </c>
      <c r="C58" s="489" t="s">
        <v>815</v>
      </c>
      <c r="D58" s="974"/>
      <c r="E58" s="975"/>
      <c r="F58" s="490"/>
      <c r="G58" s="490"/>
      <c r="H58" s="490"/>
      <c r="I58" s="490"/>
      <c r="J58" s="490"/>
      <c r="K58" s="490"/>
      <c r="L58" s="490"/>
      <c r="M58" s="490"/>
      <c r="N58" s="490"/>
      <c r="O58" s="490"/>
      <c r="P58" s="490"/>
      <c r="Q58" s="490"/>
      <c r="R58" s="490"/>
      <c r="S58" s="490"/>
      <c r="T58" s="490" t="s">
        <v>10</v>
      </c>
      <c r="U58" s="491"/>
    </row>
    <row r="59" spans="1:21" ht="22.5">
      <c r="A59" s="487" t="s">
        <v>424</v>
      </c>
      <c r="B59" s="489" t="s">
        <v>805</v>
      </c>
      <c r="C59" s="489" t="s">
        <v>816</v>
      </c>
      <c r="D59" s="974"/>
      <c r="E59" s="975"/>
      <c r="F59" s="490"/>
      <c r="G59" s="490"/>
      <c r="H59" s="490"/>
      <c r="I59" s="490"/>
      <c r="J59" s="490"/>
      <c r="K59" s="490"/>
      <c r="L59" s="490"/>
      <c r="M59" s="490"/>
      <c r="N59" s="490"/>
      <c r="O59" s="490"/>
      <c r="P59" s="490"/>
      <c r="Q59" s="490"/>
      <c r="R59" s="490"/>
      <c r="S59" s="490"/>
      <c r="T59" s="490" t="s">
        <v>10</v>
      </c>
      <c r="U59" s="491"/>
    </row>
    <row r="60" spans="1:21" ht="22.5">
      <c r="A60" s="487" t="s">
        <v>424</v>
      </c>
      <c r="B60" s="489" t="s">
        <v>805</v>
      </c>
      <c r="C60" s="489" t="s">
        <v>817</v>
      </c>
      <c r="D60" s="974"/>
      <c r="E60" s="975"/>
      <c r="F60" s="490"/>
      <c r="G60" s="490"/>
      <c r="H60" s="490"/>
      <c r="I60" s="490"/>
      <c r="J60" s="490"/>
      <c r="K60" s="490"/>
      <c r="L60" s="490"/>
      <c r="M60" s="490"/>
      <c r="N60" s="490"/>
      <c r="O60" s="490"/>
      <c r="P60" s="490"/>
      <c r="Q60" s="490"/>
      <c r="R60" s="490"/>
      <c r="S60" s="490"/>
      <c r="T60" s="490" t="s">
        <v>10</v>
      </c>
      <c r="U60" s="491"/>
    </row>
    <row r="61" spans="1:21" ht="22.5">
      <c r="A61" s="487" t="s">
        <v>424</v>
      </c>
      <c r="B61" s="489" t="s">
        <v>805</v>
      </c>
      <c r="C61" s="489" t="s">
        <v>818</v>
      </c>
      <c r="D61" s="974"/>
      <c r="E61" s="975"/>
      <c r="F61" s="490"/>
      <c r="G61" s="490"/>
      <c r="H61" s="490"/>
      <c r="I61" s="490"/>
      <c r="J61" s="490"/>
      <c r="K61" s="490"/>
      <c r="L61" s="490"/>
      <c r="M61" s="490"/>
      <c r="N61" s="490"/>
      <c r="O61" s="490"/>
      <c r="P61" s="490"/>
      <c r="Q61" s="490"/>
      <c r="R61" s="490"/>
      <c r="S61" s="490"/>
      <c r="T61" s="490" t="s">
        <v>10</v>
      </c>
      <c r="U61" s="491"/>
    </row>
    <row r="62" spans="1:21" ht="22.5">
      <c r="A62" s="487" t="s">
        <v>424</v>
      </c>
      <c r="B62" s="489" t="s">
        <v>805</v>
      </c>
      <c r="C62" s="489" t="s">
        <v>819</v>
      </c>
      <c r="D62" s="974"/>
      <c r="E62" s="975"/>
      <c r="F62" s="490"/>
      <c r="G62" s="490"/>
      <c r="H62" s="490"/>
      <c r="I62" s="490"/>
      <c r="J62" s="490"/>
      <c r="K62" s="490"/>
      <c r="L62" s="490"/>
      <c r="M62" s="490"/>
      <c r="N62" s="490"/>
      <c r="O62" s="490"/>
      <c r="P62" s="490"/>
      <c r="Q62" s="490"/>
      <c r="R62" s="490"/>
      <c r="S62" s="490"/>
      <c r="T62" s="490" t="s">
        <v>10</v>
      </c>
      <c r="U62" s="491"/>
    </row>
    <row r="63" spans="1:21" ht="22.5">
      <c r="A63" s="487" t="s">
        <v>424</v>
      </c>
      <c r="B63" s="489" t="s">
        <v>805</v>
      </c>
      <c r="C63" s="489" t="s">
        <v>820</v>
      </c>
      <c r="D63" s="974"/>
      <c r="E63" s="975"/>
      <c r="F63" s="490"/>
      <c r="G63" s="490"/>
      <c r="H63" s="490"/>
      <c r="I63" s="490"/>
      <c r="J63" s="490"/>
      <c r="K63" s="490"/>
      <c r="L63" s="490"/>
      <c r="M63" s="490"/>
      <c r="N63" s="490"/>
      <c r="O63" s="490"/>
      <c r="P63" s="490"/>
      <c r="Q63" s="490"/>
      <c r="R63" s="490"/>
      <c r="S63" s="490"/>
      <c r="T63" s="490" t="s">
        <v>10</v>
      </c>
      <c r="U63" s="491"/>
    </row>
    <row r="64" spans="1:21" ht="24" customHeight="1">
      <c r="A64" s="487" t="s">
        <v>424</v>
      </c>
      <c r="B64" s="489" t="s">
        <v>805</v>
      </c>
      <c r="C64" s="489" t="s">
        <v>821</v>
      </c>
      <c r="D64" s="974"/>
      <c r="E64" s="975"/>
      <c r="F64" s="490"/>
      <c r="G64" s="490"/>
      <c r="H64" s="490"/>
      <c r="I64" s="490"/>
      <c r="J64" s="490"/>
      <c r="K64" s="490"/>
      <c r="L64" s="490"/>
      <c r="M64" s="490"/>
      <c r="N64" s="490"/>
      <c r="O64" s="490"/>
      <c r="P64" s="490"/>
      <c r="Q64" s="490"/>
      <c r="R64" s="490"/>
      <c r="S64" s="490"/>
      <c r="T64" s="490" t="s">
        <v>10</v>
      </c>
      <c r="U64" s="491"/>
    </row>
    <row r="65" spans="1:21" ht="12.75" customHeight="1">
      <c r="A65" s="487" t="s">
        <v>424</v>
      </c>
      <c r="B65" s="489" t="s">
        <v>822</v>
      </c>
      <c r="C65" s="489"/>
      <c r="D65" s="974"/>
      <c r="E65" s="975"/>
      <c r="F65" s="490"/>
      <c r="G65" s="490"/>
      <c r="H65" s="490"/>
      <c r="I65" s="490"/>
      <c r="J65" s="490"/>
      <c r="K65" s="490"/>
      <c r="L65" s="490"/>
      <c r="M65" s="490"/>
      <c r="N65" s="490"/>
      <c r="O65" s="490"/>
      <c r="P65" s="490"/>
      <c r="Q65" s="490"/>
      <c r="R65" s="490"/>
      <c r="S65" s="490"/>
      <c r="T65" s="490"/>
      <c r="U65" s="491" t="s">
        <v>795</v>
      </c>
    </row>
  </sheetData>
  <mergeCells count="67">
    <mergeCell ref="D65:E65"/>
    <mergeCell ref="D59:E59"/>
    <mergeCell ref="D60:E60"/>
    <mergeCell ref="D61:E61"/>
    <mergeCell ref="D62:E62"/>
    <mergeCell ref="D63:E63"/>
    <mergeCell ref="D55:E55"/>
    <mergeCell ref="D56:E56"/>
    <mergeCell ref="D57:E57"/>
    <mergeCell ref="D58:E58"/>
    <mergeCell ref="D64:E64"/>
    <mergeCell ref="D50:E50"/>
    <mergeCell ref="D51:E51"/>
    <mergeCell ref="D52:E52"/>
    <mergeCell ref="D53:E53"/>
    <mergeCell ref="D54:E54"/>
    <mergeCell ref="D45:E45"/>
    <mergeCell ref="D46:E46"/>
    <mergeCell ref="D47:E47"/>
    <mergeCell ref="D48:E48"/>
    <mergeCell ref="D49:E49"/>
    <mergeCell ref="D40:E40"/>
    <mergeCell ref="D41:E41"/>
    <mergeCell ref="D43:E43"/>
    <mergeCell ref="D42:E42"/>
    <mergeCell ref="D44:E44"/>
    <mergeCell ref="D35:E35"/>
    <mergeCell ref="D36:E36"/>
    <mergeCell ref="D37:E37"/>
    <mergeCell ref="D38:E38"/>
    <mergeCell ref="D39:E39"/>
    <mergeCell ref="D30:E30"/>
    <mergeCell ref="D31:E31"/>
    <mergeCell ref="D32:E32"/>
    <mergeCell ref="D33:E33"/>
    <mergeCell ref="D34:E34"/>
    <mergeCell ref="D24:E24"/>
    <mergeCell ref="D25:E25"/>
    <mergeCell ref="D26:E26"/>
    <mergeCell ref="D28:E28"/>
    <mergeCell ref="D29:E29"/>
    <mergeCell ref="D27:E27"/>
    <mergeCell ref="D11:E11"/>
    <mergeCell ref="D10:E10"/>
    <mergeCell ref="D16:E16"/>
    <mergeCell ref="D22:E22"/>
    <mergeCell ref="D23:E23"/>
    <mergeCell ref="D20:E20"/>
    <mergeCell ref="D15:E15"/>
    <mergeCell ref="D17:E17"/>
    <mergeCell ref="D18:E18"/>
    <mergeCell ref="D19:E19"/>
    <mergeCell ref="D21:E21"/>
    <mergeCell ref="D12:E12"/>
    <mergeCell ref="D13:E13"/>
    <mergeCell ref="D14:E14"/>
    <mergeCell ref="R1:S1"/>
    <mergeCell ref="T1:U1"/>
    <mergeCell ref="R2:S2"/>
    <mergeCell ref="T2:U2"/>
    <mergeCell ref="D7:E7"/>
    <mergeCell ref="D9:E9"/>
    <mergeCell ref="D8:E8"/>
    <mergeCell ref="F3:U3"/>
    <mergeCell ref="D6:E6"/>
    <mergeCell ref="D5:E5"/>
    <mergeCell ref="D4:E4"/>
  </mergeCells>
  <phoneticPr fontId="32" type="noConversion"/>
  <pageMargins left="0.78749999999999998" right="0.78749999999999998" top="1.0527777777777778" bottom="1.0527777777777778" header="0.78749999999999998" footer="0.78749999999999998"/>
  <pageSetup paperSize="9" scale="56"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0:H10"/>
  <sheetViews>
    <sheetView workbookViewId="0">
      <selection activeCell="F10" sqref="F10:H10"/>
    </sheetView>
  </sheetViews>
  <sheetFormatPr defaultRowHeight="12.75"/>
  <sheetData>
    <row r="10" spans="6:8">
      <c r="F10" s="228"/>
      <c r="G10" s="228"/>
      <c r="H10" s="2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4"/>
  <sheetViews>
    <sheetView zoomScale="90" zoomScaleNormal="90" zoomScaleSheetLayoutView="100" workbookViewId="0">
      <selection activeCell="B7" sqref="B7"/>
    </sheetView>
  </sheetViews>
  <sheetFormatPr defaultColWidth="11.5703125" defaultRowHeight="12.75"/>
  <cols>
    <col min="1" max="1" width="11.5703125" style="817" customWidth="1"/>
    <col min="2" max="2" width="30.7109375" style="817" customWidth="1"/>
    <col min="3" max="3" width="41.85546875" style="817" customWidth="1"/>
    <col min="4" max="4" width="13.7109375" style="817" customWidth="1"/>
    <col min="5" max="8" width="11.5703125" style="817" customWidth="1"/>
    <col min="9" max="9" width="13.140625" style="817" customWidth="1"/>
    <col min="10" max="10" width="17.28515625" style="817" customWidth="1"/>
    <col min="11" max="12" width="11.5703125" style="817" customWidth="1"/>
    <col min="13" max="13" width="12.5703125" style="817" customWidth="1"/>
    <col min="14" max="16384" width="11.5703125" style="817"/>
  </cols>
  <sheetData>
    <row r="1" spans="1:14" ht="25.15" customHeight="1" thickBot="1">
      <c r="A1" s="819" t="s">
        <v>38</v>
      </c>
      <c r="B1" s="819"/>
      <c r="C1" s="819"/>
      <c r="D1" s="819"/>
      <c r="E1" s="819"/>
      <c r="F1" s="819"/>
      <c r="G1" s="819"/>
      <c r="H1" s="25"/>
      <c r="I1"/>
      <c r="J1"/>
      <c r="L1" s="820" t="s">
        <v>0</v>
      </c>
      <c r="M1" s="821" t="s">
        <v>9</v>
      </c>
    </row>
    <row r="2" spans="1:14" ht="26.85" customHeight="1" thickBot="1">
      <c r="A2" s="822"/>
      <c r="B2" s="822"/>
      <c r="C2" s="822"/>
      <c r="D2" s="822"/>
      <c r="E2" s="822"/>
      <c r="F2" s="822"/>
      <c r="G2" s="822"/>
      <c r="H2" s="27"/>
      <c r="I2"/>
      <c r="J2"/>
      <c r="L2" s="340" t="s">
        <v>399</v>
      </c>
      <c r="M2" s="823">
        <v>2012</v>
      </c>
    </row>
    <row r="3" spans="1:14" ht="88.15" customHeight="1" thickBot="1">
      <c r="A3" s="824" t="s">
        <v>1</v>
      </c>
      <c r="B3" s="825" t="s">
        <v>39</v>
      </c>
      <c r="C3" s="826" t="s">
        <v>401</v>
      </c>
      <c r="D3" s="825" t="s">
        <v>341</v>
      </c>
      <c r="E3" s="827" t="s">
        <v>333</v>
      </c>
      <c r="F3" s="827" t="s">
        <v>328</v>
      </c>
      <c r="G3" s="827" t="s">
        <v>390</v>
      </c>
      <c r="H3" s="827" t="s">
        <v>402</v>
      </c>
      <c r="I3" s="827" t="s">
        <v>403</v>
      </c>
      <c r="J3" s="827" t="s">
        <v>350</v>
      </c>
      <c r="K3" s="317" t="s">
        <v>42</v>
      </c>
      <c r="L3" s="317" t="s">
        <v>43</v>
      </c>
      <c r="M3" s="191" t="s">
        <v>44</v>
      </c>
      <c r="N3" s="816" t="s">
        <v>391</v>
      </c>
    </row>
    <row r="4" spans="1:14" ht="30" customHeight="1">
      <c r="A4" s="815" t="s">
        <v>424</v>
      </c>
      <c r="B4" s="828" t="s">
        <v>45</v>
      </c>
      <c r="C4" s="829" t="s">
        <v>357</v>
      </c>
      <c r="D4" s="830" t="s">
        <v>620</v>
      </c>
      <c r="E4" s="831">
        <v>2011</v>
      </c>
      <c r="F4" s="832">
        <v>14</v>
      </c>
      <c r="G4" s="833">
        <v>7</v>
      </c>
      <c r="H4" s="833">
        <v>3</v>
      </c>
      <c r="I4" s="834">
        <f>H4/$G4</f>
        <v>0.42857142857142855</v>
      </c>
      <c r="J4" s="835" t="s">
        <v>49</v>
      </c>
      <c r="K4" s="206">
        <v>3</v>
      </c>
      <c r="L4" s="342">
        <f>K4/$G4</f>
        <v>0.42857142857142855</v>
      </c>
      <c r="M4" s="343">
        <f>K4/H4</f>
        <v>1</v>
      </c>
      <c r="N4" s="140"/>
    </row>
    <row r="5" spans="1:14" ht="30" customHeight="1">
      <c r="A5" s="815" t="s">
        <v>424</v>
      </c>
      <c r="B5" s="828" t="s">
        <v>45</v>
      </c>
      <c r="C5" s="836" t="s">
        <v>1410</v>
      </c>
      <c r="D5" s="830" t="s">
        <v>620</v>
      </c>
      <c r="E5" s="831">
        <v>2011</v>
      </c>
      <c r="F5" s="832">
        <v>1012</v>
      </c>
      <c r="G5" s="833">
        <v>131</v>
      </c>
      <c r="H5" s="833">
        <v>31</v>
      </c>
      <c r="I5" s="834">
        <f t="shared" ref="I5:I24" si="0">H5/$G5</f>
        <v>0.23664122137404581</v>
      </c>
      <c r="J5" s="835" t="s">
        <v>49</v>
      </c>
      <c r="K5" s="206">
        <v>31</v>
      </c>
      <c r="L5" s="342">
        <f>K5/$G5</f>
        <v>0.23664122137404581</v>
      </c>
      <c r="M5" s="343">
        <f>K5/H5</f>
        <v>1</v>
      </c>
      <c r="N5" s="140"/>
    </row>
    <row r="6" spans="1:14" ht="30" customHeight="1">
      <c r="A6" s="815" t="s">
        <v>424</v>
      </c>
      <c r="B6" s="828" t="s">
        <v>45</v>
      </c>
      <c r="C6" s="829" t="s">
        <v>622</v>
      </c>
      <c r="D6" s="830" t="s">
        <v>623</v>
      </c>
      <c r="E6" s="831">
        <v>2011</v>
      </c>
      <c r="F6" s="832">
        <v>25</v>
      </c>
      <c r="G6" s="833">
        <v>23</v>
      </c>
      <c r="H6" s="833">
        <v>5</v>
      </c>
      <c r="I6" s="834">
        <f t="shared" si="0"/>
        <v>0.21739130434782608</v>
      </c>
      <c r="J6" s="835" t="s">
        <v>49</v>
      </c>
      <c r="K6" s="206">
        <v>5</v>
      </c>
      <c r="L6" s="342">
        <f t="shared" ref="L6:L24" si="1">K6/$G6</f>
        <v>0.21739130434782608</v>
      </c>
      <c r="M6" s="343">
        <f t="shared" ref="M6:M18" si="2">K6/H6</f>
        <v>1</v>
      </c>
      <c r="N6" s="140"/>
    </row>
    <row r="7" spans="1:14" ht="30" customHeight="1">
      <c r="A7" s="815" t="s">
        <v>424</v>
      </c>
      <c r="B7" s="828" t="s">
        <v>45</v>
      </c>
      <c r="C7" s="829" t="s">
        <v>621</v>
      </c>
      <c r="D7" s="830" t="s">
        <v>623</v>
      </c>
      <c r="E7" s="831">
        <v>2011</v>
      </c>
      <c r="F7" s="832">
        <v>56</v>
      </c>
      <c r="G7" s="833">
        <v>39</v>
      </c>
      <c r="H7" s="837">
        <v>16</v>
      </c>
      <c r="I7" s="834">
        <f t="shared" si="0"/>
        <v>0.41025641025641024</v>
      </c>
      <c r="J7" s="835" t="s">
        <v>49</v>
      </c>
      <c r="K7" s="206">
        <v>16</v>
      </c>
      <c r="L7" s="342">
        <f t="shared" si="1"/>
        <v>0.41025641025641024</v>
      </c>
      <c r="M7" s="343">
        <f t="shared" si="2"/>
        <v>1</v>
      </c>
      <c r="N7" s="140"/>
    </row>
    <row r="8" spans="1:14" ht="30" customHeight="1">
      <c r="A8" s="815" t="s">
        <v>424</v>
      </c>
      <c r="B8" s="828" t="s">
        <v>45</v>
      </c>
      <c r="C8" s="836" t="s">
        <v>1411</v>
      </c>
      <c r="D8" s="830" t="s">
        <v>623</v>
      </c>
      <c r="E8" s="831">
        <v>2011</v>
      </c>
      <c r="F8" s="832">
        <v>34</v>
      </c>
      <c r="G8" s="833">
        <v>26</v>
      </c>
      <c r="H8" s="833">
        <v>9</v>
      </c>
      <c r="I8" s="834">
        <f t="shared" si="0"/>
        <v>0.34615384615384615</v>
      </c>
      <c r="J8" s="835" t="s">
        <v>49</v>
      </c>
      <c r="K8" s="206">
        <v>9</v>
      </c>
      <c r="L8" s="342">
        <f t="shared" si="1"/>
        <v>0.34615384615384615</v>
      </c>
      <c r="M8" s="343">
        <f t="shared" si="2"/>
        <v>1</v>
      </c>
      <c r="N8" s="140"/>
    </row>
    <row r="9" spans="1:14" ht="30" customHeight="1">
      <c r="A9" s="815" t="s">
        <v>424</v>
      </c>
      <c r="B9" s="828" t="s">
        <v>45</v>
      </c>
      <c r="C9" s="838" t="s">
        <v>622</v>
      </c>
      <c r="D9" s="830" t="s">
        <v>624</v>
      </c>
      <c r="E9" s="831">
        <v>2011</v>
      </c>
      <c r="F9" s="832">
        <v>27</v>
      </c>
      <c r="G9" s="833">
        <v>27</v>
      </c>
      <c r="H9" s="833">
        <v>4</v>
      </c>
      <c r="I9" s="834">
        <f t="shared" si="0"/>
        <v>0.14814814814814814</v>
      </c>
      <c r="J9" s="835" t="s">
        <v>49</v>
      </c>
      <c r="K9" s="206">
        <v>4</v>
      </c>
      <c r="L9" s="342">
        <f t="shared" si="1"/>
        <v>0.14814814814814814</v>
      </c>
      <c r="M9" s="343">
        <f t="shared" si="2"/>
        <v>1</v>
      </c>
      <c r="N9" s="140"/>
    </row>
    <row r="10" spans="1:14" ht="30" customHeight="1">
      <c r="A10" s="815" t="s">
        <v>424</v>
      </c>
      <c r="B10" s="828" t="s">
        <v>45</v>
      </c>
      <c r="C10" s="839" t="s">
        <v>1412</v>
      </c>
      <c r="D10" s="830" t="s">
        <v>624</v>
      </c>
      <c r="E10" s="831">
        <v>2011</v>
      </c>
      <c r="F10" s="840">
        <v>156</v>
      </c>
      <c r="G10" s="840">
        <v>141</v>
      </c>
      <c r="H10" s="840">
        <v>58</v>
      </c>
      <c r="I10" s="834">
        <f t="shared" si="0"/>
        <v>0.41134751773049644</v>
      </c>
      <c r="J10" s="835" t="s">
        <v>49</v>
      </c>
      <c r="K10" s="206">
        <v>58</v>
      </c>
      <c r="L10" s="342">
        <f t="shared" si="1"/>
        <v>0.41134751773049644</v>
      </c>
      <c r="M10" s="343">
        <f t="shared" si="2"/>
        <v>1</v>
      </c>
      <c r="N10" s="140"/>
    </row>
    <row r="11" spans="1:14" ht="30" customHeight="1">
      <c r="A11" s="815" t="s">
        <v>424</v>
      </c>
      <c r="B11" s="828" t="s">
        <v>45</v>
      </c>
      <c r="C11" s="838" t="s">
        <v>621</v>
      </c>
      <c r="D11" s="830" t="s">
        <v>624</v>
      </c>
      <c r="E11" s="831">
        <v>2011</v>
      </c>
      <c r="F11" s="840">
        <v>48</v>
      </c>
      <c r="G11" s="840">
        <v>42</v>
      </c>
      <c r="H11" s="840">
        <v>20</v>
      </c>
      <c r="I11" s="834">
        <f t="shared" si="0"/>
        <v>0.47619047619047616</v>
      </c>
      <c r="J11" s="835" t="s">
        <v>49</v>
      </c>
      <c r="K11" s="206">
        <v>20</v>
      </c>
      <c r="L11" s="342">
        <f t="shared" si="1"/>
        <v>0.47619047619047616</v>
      </c>
      <c r="M11" s="343">
        <f t="shared" si="2"/>
        <v>1</v>
      </c>
      <c r="N11" s="140"/>
    </row>
    <row r="12" spans="1:14" ht="30" customHeight="1">
      <c r="A12" s="815" t="s">
        <v>424</v>
      </c>
      <c r="B12" s="828" t="s">
        <v>45</v>
      </c>
      <c r="C12" s="838" t="s">
        <v>625</v>
      </c>
      <c r="D12" s="830" t="s">
        <v>624</v>
      </c>
      <c r="E12" s="831">
        <v>2011</v>
      </c>
      <c r="F12" s="840">
        <v>47</v>
      </c>
      <c r="G12" s="840">
        <v>40</v>
      </c>
      <c r="H12" s="840">
        <v>17</v>
      </c>
      <c r="I12" s="834">
        <f t="shared" si="0"/>
        <v>0.42499999999999999</v>
      </c>
      <c r="J12" s="835" t="s">
        <v>49</v>
      </c>
      <c r="K12" s="206">
        <v>17</v>
      </c>
      <c r="L12" s="342">
        <f t="shared" si="1"/>
        <v>0.42499999999999999</v>
      </c>
      <c r="M12" s="343">
        <f t="shared" si="2"/>
        <v>1</v>
      </c>
      <c r="N12" s="140"/>
    </row>
    <row r="13" spans="1:14" ht="30" customHeight="1">
      <c r="A13" s="815" t="s">
        <v>424</v>
      </c>
      <c r="B13" s="828" t="s">
        <v>45</v>
      </c>
      <c r="C13" s="838" t="s">
        <v>626</v>
      </c>
      <c r="D13" s="830" t="s">
        <v>624</v>
      </c>
      <c r="E13" s="831">
        <v>2011</v>
      </c>
      <c r="F13" s="840">
        <v>11</v>
      </c>
      <c r="G13" s="840">
        <v>11</v>
      </c>
      <c r="H13" s="840">
        <v>5</v>
      </c>
      <c r="I13" s="834">
        <f t="shared" si="0"/>
        <v>0.45454545454545453</v>
      </c>
      <c r="J13" s="835" t="s">
        <v>49</v>
      </c>
      <c r="K13" s="206">
        <v>5</v>
      </c>
      <c r="L13" s="342">
        <f t="shared" si="1"/>
        <v>0.45454545454545453</v>
      </c>
      <c r="M13" s="343">
        <f t="shared" si="2"/>
        <v>1</v>
      </c>
      <c r="N13" s="140"/>
    </row>
    <row r="14" spans="1:14" ht="30" customHeight="1">
      <c r="A14" s="344" t="s">
        <v>424</v>
      </c>
      <c r="B14" s="828" t="s">
        <v>45</v>
      </c>
      <c r="C14" s="839" t="s">
        <v>1412</v>
      </c>
      <c r="D14" s="830" t="s">
        <v>627</v>
      </c>
      <c r="E14" s="831">
        <v>2011</v>
      </c>
      <c r="F14" s="840">
        <v>70</v>
      </c>
      <c r="G14" s="840">
        <v>65</v>
      </c>
      <c r="H14" s="840">
        <v>42</v>
      </c>
      <c r="I14" s="834">
        <f t="shared" si="0"/>
        <v>0.64615384615384619</v>
      </c>
      <c r="J14" s="835" t="s">
        <v>49</v>
      </c>
      <c r="K14" s="206">
        <v>42</v>
      </c>
      <c r="L14" s="342">
        <f t="shared" si="1"/>
        <v>0.64615384615384619</v>
      </c>
      <c r="M14" s="343">
        <f t="shared" si="2"/>
        <v>1</v>
      </c>
      <c r="N14" s="140"/>
    </row>
    <row r="15" spans="1:14" ht="30" customHeight="1">
      <c r="A15" s="344" t="s">
        <v>424</v>
      </c>
      <c r="B15" s="828" t="s">
        <v>45</v>
      </c>
      <c r="C15" s="838" t="s">
        <v>625</v>
      </c>
      <c r="D15" s="830" t="s">
        <v>627</v>
      </c>
      <c r="E15" s="831">
        <v>2011</v>
      </c>
      <c r="F15" s="840">
        <v>15</v>
      </c>
      <c r="G15" s="840">
        <v>15</v>
      </c>
      <c r="H15" s="840">
        <v>13</v>
      </c>
      <c r="I15" s="834">
        <f t="shared" si="0"/>
        <v>0.8666666666666667</v>
      </c>
      <c r="J15" s="835" t="s">
        <v>49</v>
      </c>
      <c r="K15" s="206">
        <v>13</v>
      </c>
      <c r="L15" s="342">
        <f t="shared" si="1"/>
        <v>0.8666666666666667</v>
      </c>
      <c r="M15" s="343">
        <f t="shared" si="2"/>
        <v>1</v>
      </c>
      <c r="N15" s="140"/>
    </row>
    <row r="16" spans="1:14" ht="30" customHeight="1">
      <c r="A16" s="344" t="s">
        <v>424</v>
      </c>
      <c r="B16" s="828" t="s">
        <v>45</v>
      </c>
      <c r="C16" s="838" t="s">
        <v>626</v>
      </c>
      <c r="D16" s="830" t="s">
        <v>627</v>
      </c>
      <c r="E16" s="831">
        <v>2011</v>
      </c>
      <c r="F16" s="840">
        <v>18</v>
      </c>
      <c r="G16" s="840">
        <v>16</v>
      </c>
      <c r="H16" s="840">
        <v>9</v>
      </c>
      <c r="I16" s="834">
        <f t="shared" si="0"/>
        <v>0.5625</v>
      </c>
      <c r="J16" s="835" t="s">
        <v>49</v>
      </c>
      <c r="K16" s="206">
        <v>9</v>
      </c>
      <c r="L16" s="342">
        <f t="shared" si="1"/>
        <v>0.5625</v>
      </c>
      <c r="M16" s="343">
        <f t="shared" si="2"/>
        <v>1</v>
      </c>
      <c r="N16" s="140"/>
    </row>
    <row r="17" spans="1:14" ht="30" customHeight="1">
      <c r="A17" s="344" t="s">
        <v>424</v>
      </c>
      <c r="B17" s="828" t="s">
        <v>45</v>
      </c>
      <c r="C17" s="839" t="s">
        <v>1412</v>
      </c>
      <c r="D17" s="830" t="s">
        <v>628</v>
      </c>
      <c r="E17" s="831">
        <v>2011</v>
      </c>
      <c r="F17" s="840">
        <v>39</v>
      </c>
      <c r="G17" s="840">
        <v>38</v>
      </c>
      <c r="H17" s="840">
        <v>29</v>
      </c>
      <c r="I17" s="834">
        <f t="shared" si="0"/>
        <v>0.76315789473684215</v>
      </c>
      <c r="J17" s="835" t="s">
        <v>49</v>
      </c>
      <c r="K17" s="206">
        <v>29</v>
      </c>
      <c r="L17" s="342">
        <f t="shared" si="1"/>
        <v>0.76315789473684215</v>
      </c>
      <c r="M17" s="343">
        <f t="shared" si="2"/>
        <v>1</v>
      </c>
      <c r="N17" s="140"/>
    </row>
    <row r="18" spans="1:14" ht="30" customHeight="1">
      <c r="A18" s="344" t="s">
        <v>424</v>
      </c>
      <c r="B18" s="828" t="s">
        <v>45</v>
      </c>
      <c r="C18" s="839" t="s">
        <v>1412</v>
      </c>
      <c r="D18" s="830" t="s">
        <v>629</v>
      </c>
      <c r="E18" s="831">
        <v>2011</v>
      </c>
      <c r="F18" s="840">
        <v>31</v>
      </c>
      <c r="G18" s="840">
        <v>27</v>
      </c>
      <c r="H18" s="840">
        <v>20</v>
      </c>
      <c r="I18" s="834">
        <f t="shared" si="0"/>
        <v>0.7407407407407407</v>
      </c>
      <c r="J18" s="835" t="s">
        <v>49</v>
      </c>
      <c r="K18" s="206">
        <v>20</v>
      </c>
      <c r="L18" s="342">
        <f t="shared" si="1"/>
        <v>0.7407407407407407</v>
      </c>
      <c r="M18" s="343">
        <f t="shared" si="2"/>
        <v>1</v>
      </c>
      <c r="N18" s="140"/>
    </row>
    <row r="19" spans="1:14" ht="30" customHeight="1">
      <c r="A19" s="841" t="s">
        <v>424</v>
      </c>
      <c r="B19" s="842" t="s">
        <v>45</v>
      </c>
      <c r="C19" s="839" t="s">
        <v>1413</v>
      </c>
      <c r="D19" s="843" t="s">
        <v>620</v>
      </c>
      <c r="E19" s="844">
        <v>2011</v>
      </c>
      <c r="F19" s="845">
        <v>1003</v>
      </c>
      <c r="G19" s="845">
        <v>1003</v>
      </c>
      <c r="H19" s="845">
        <v>0</v>
      </c>
      <c r="I19" s="846">
        <f t="shared" si="0"/>
        <v>0</v>
      </c>
      <c r="J19" s="847" t="s">
        <v>137</v>
      </c>
      <c r="K19" s="848">
        <v>0</v>
      </c>
      <c r="L19" s="849">
        <f t="shared" si="1"/>
        <v>0</v>
      </c>
      <c r="M19" s="850">
        <v>1</v>
      </c>
      <c r="N19" s="140"/>
    </row>
    <row r="20" spans="1:14" ht="30" customHeight="1">
      <c r="A20" s="841" t="s">
        <v>424</v>
      </c>
      <c r="B20" s="842" t="s">
        <v>45</v>
      </c>
      <c r="C20" s="839" t="s">
        <v>1413</v>
      </c>
      <c r="D20" s="843" t="s">
        <v>623</v>
      </c>
      <c r="E20" s="844">
        <v>2011</v>
      </c>
      <c r="F20" s="845">
        <v>19</v>
      </c>
      <c r="G20" s="845">
        <v>19</v>
      </c>
      <c r="H20" s="845">
        <v>0</v>
      </c>
      <c r="I20" s="846">
        <f t="shared" si="0"/>
        <v>0</v>
      </c>
      <c r="J20" s="847" t="s">
        <v>137</v>
      </c>
      <c r="K20" s="848">
        <v>0</v>
      </c>
      <c r="L20" s="849">
        <f t="shared" si="1"/>
        <v>0</v>
      </c>
      <c r="M20" s="850">
        <v>1</v>
      </c>
      <c r="N20" s="140"/>
    </row>
    <row r="21" spans="1:14" ht="30" customHeight="1">
      <c r="A21" s="841" t="s">
        <v>424</v>
      </c>
      <c r="B21" s="842" t="s">
        <v>45</v>
      </c>
      <c r="C21" s="839" t="s">
        <v>1413</v>
      </c>
      <c r="D21" s="843" t="s">
        <v>624</v>
      </c>
      <c r="E21" s="844">
        <v>2011</v>
      </c>
      <c r="F21" s="845">
        <v>24</v>
      </c>
      <c r="G21" s="845">
        <v>24</v>
      </c>
      <c r="H21" s="845">
        <v>0</v>
      </c>
      <c r="I21" s="846">
        <f t="shared" si="0"/>
        <v>0</v>
      </c>
      <c r="J21" s="847" t="s">
        <v>137</v>
      </c>
      <c r="K21" s="848">
        <v>0</v>
      </c>
      <c r="L21" s="849">
        <f t="shared" si="1"/>
        <v>0</v>
      </c>
      <c r="M21" s="850">
        <v>1</v>
      </c>
      <c r="N21" s="140"/>
    </row>
    <row r="22" spans="1:14" ht="30" customHeight="1">
      <c r="A22" s="841" t="s">
        <v>424</v>
      </c>
      <c r="B22" s="842" t="s">
        <v>45</v>
      </c>
      <c r="C22" s="839" t="s">
        <v>1413</v>
      </c>
      <c r="D22" s="843" t="s">
        <v>627</v>
      </c>
      <c r="E22" s="844">
        <v>2011</v>
      </c>
      <c r="F22" s="845">
        <v>9</v>
      </c>
      <c r="G22" s="845">
        <v>9</v>
      </c>
      <c r="H22" s="845">
        <v>0</v>
      </c>
      <c r="I22" s="846">
        <f t="shared" si="0"/>
        <v>0</v>
      </c>
      <c r="J22" s="847" t="s">
        <v>137</v>
      </c>
      <c r="K22" s="848">
        <v>0</v>
      </c>
      <c r="L22" s="849">
        <f t="shared" si="1"/>
        <v>0</v>
      </c>
      <c r="M22" s="850">
        <v>1</v>
      </c>
      <c r="N22" s="140"/>
    </row>
    <row r="23" spans="1:14" ht="30" customHeight="1">
      <c r="A23" s="841" t="s">
        <v>424</v>
      </c>
      <c r="B23" s="842" t="s">
        <v>45</v>
      </c>
      <c r="C23" s="839" t="s">
        <v>1413</v>
      </c>
      <c r="D23" s="843" t="s">
        <v>628</v>
      </c>
      <c r="E23" s="844">
        <v>2011</v>
      </c>
      <c r="F23" s="845">
        <v>3</v>
      </c>
      <c r="G23" s="845">
        <v>3</v>
      </c>
      <c r="H23" s="845">
        <v>0</v>
      </c>
      <c r="I23" s="846">
        <f t="shared" si="0"/>
        <v>0</v>
      </c>
      <c r="J23" s="847" t="s">
        <v>137</v>
      </c>
      <c r="K23" s="848">
        <v>0</v>
      </c>
      <c r="L23" s="849">
        <f t="shared" si="1"/>
        <v>0</v>
      </c>
      <c r="M23" s="850">
        <v>1</v>
      </c>
      <c r="N23" s="140"/>
    </row>
    <row r="24" spans="1:14" ht="30" customHeight="1">
      <c r="A24" s="841" t="s">
        <v>424</v>
      </c>
      <c r="B24" s="842" t="s">
        <v>45</v>
      </c>
      <c r="C24" s="839" t="s">
        <v>1413</v>
      </c>
      <c r="D24" s="843" t="s">
        <v>629</v>
      </c>
      <c r="E24" s="844">
        <v>2011</v>
      </c>
      <c r="F24" s="845">
        <v>2</v>
      </c>
      <c r="G24" s="845">
        <v>2</v>
      </c>
      <c r="H24" s="845">
        <v>0</v>
      </c>
      <c r="I24" s="846">
        <f t="shared" si="0"/>
        <v>0</v>
      </c>
      <c r="J24" s="847" t="s">
        <v>137</v>
      </c>
      <c r="K24" s="848">
        <v>0</v>
      </c>
      <c r="L24" s="849">
        <f t="shared" si="1"/>
        <v>0</v>
      </c>
      <c r="M24" s="850">
        <v>1</v>
      </c>
      <c r="N24" s="140"/>
    </row>
    <row r="25" spans="1:14" ht="15" customHeight="1">
      <c r="A25" s="851" t="s">
        <v>404</v>
      </c>
      <c r="B25"/>
      <c r="C25" s="852"/>
      <c r="D25" s="852"/>
      <c r="E25" s="852"/>
      <c r="F25" s="852"/>
      <c r="G25" s="852"/>
      <c r="H25" s="852"/>
      <c r="I25" s="852"/>
      <c r="J25" s="852"/>
      <c r="K25" s="852"/>
      <c r="L25" s="852"/>
      <c r="M25" s="852"/>
    </row>
    <row r="26" spans="1:14" ht="15" customHeight="1">
      <c r="A26" s="851" t="s">
        <v>50</v>
      </c>
      <c r="B26"/>
      <c r="C26" s="852"/>
      <c r="D26" s="852"/>
      <c r="E26" s="852"/>
      <c r="F26" s="852"/>
      <c r="G26" s="852"/>
      <c r="H26" s="852"/>
      <c r="I26" s="852"/>
      <c r="J26" s="852"/>
      <c r="K26" s="852"/>
      <c r="L26" s="852"/>
      <c r="M26" s="852"/>
    </row>
    <row r="27" spans="1:14">
      <c r="A27" s="851" t="s">
        <v>291</v>
      </c>
      <c r="B27"/>
    </row>
    <row r="28" spans="1:14" ht="15" customHeight="1">
      <c r="A28" s="851" t="s">
        <v>396</v>
      </c>
      <c r="B28"/>
      <c r="C28" s="852"/>
      <c r="D28" s="852"/>
      <c r="E28" s="852"/>
      <c r="F28" s="852"/>
      <c r="G28" s="852"/>
      <c r="H28" s="852"/>
      <c r="I28" s="852"/>
      <c r="J28" s="852"/>
    </row>
    <row r="29" spans="1:14">
      <c r="B29"/>
      <c r="C29" s="853"/>
    </row>
    <row r="30" spans="1:14">
      <c r="C30" s="853"/>
    </row>
    <row r="31" spans="1:14">
      <c r="C31" s="853"/>
    </row>
    <row r="32" spans="1:14">
      <c r="C32" s="853"/>
    </row>
    <row r="33" spans="3:3">
      <c r="C33" s="853"/>
    </row>
    <row r="34" spans="3:3">
      <c r="C34" s="25"/>
    </row>
  </sheetData>
  <pageMargins left="0.78740157480314965" right="0.78740157480314965" top="1.0629921259842521" bottom="1.0629921259842521" header="0.78740157480314965" footer="0.78740157480314965"/>
  <pageSetup paperSize="9" scale="59" firstPageNumber="0" orientation="landscape" horizontalDpi="300" verticalDpi="300" r:id="rId1"/>
  <headerFooter alignWithMargins="0">
    <oddHeader>&amp;C&amp;"Times New Roman,Normal"&amp;12&amp;A</oddHeader>
    <oddFooter>&amp;C&amp;"Times New Roman,Normal"&amp;12Page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9"/>
  <sheetViews>
    <sheetView view="pageBreakPreview" topLeftCell="A9" zoomScale="90" zoomScaleSheetLayoutView="90" workbookViewId="0">
      <selection activeCell="B6" sqref="B6:C13"/>
    </sheetView>
  </sheetViews>
  <sheetFormatPr defaultColWidth="11.42578125" defaultRowHeight="45" customHeight="1"/>
  <cols>
    <col min="1" max="1" width="6.7109375" style="2" customWidth="1"/>
    <col min="2" max="2" width="44.140625" style="2" customWidth="1"/>
    <col min="3" max="3" width="10.7109375" style="2" customWidth="1"/>
    <col min="4" max="4" width="20.5703125" style="2" customWidth="1"/>
    <col min="5" max="5" width="17.7109375" style="2" customWidth="1"/>
    <col min="6" max="6" width="20.7109375" style="2" customWidth="1"/>
    <col min="7" max="7" width="22.28515625" style="2" customWidth="1"/>
    <col min="8" max="8" width="23.140625" style="2" customWidth="1"/>
    <col min="9" max="9" width="20.5703125" style="2" customWidth="1"/>
    <col min="10" max="16384" width="11.42578125" style="2"/>
  </cols>
  <sheetData>
    <row r="1" spans="1:9" ht="45" customHeight="1">
      <c r="A1" s="24" t="s">
        <v>51</v>
      </c>
      <c r="B1" s="25"/>
      <c r="C1" s="24"/>
      <c r="D1" s="24"/>
      <c r="E1" s="24"/>
      <c r="F1" s="24"/>
      <c r="G1" s="32"/>
      <c r="H1" s="33" t="s">
        <v>0</v>
      </c>
      <c r="I1" s="339" t="s">
        <v>9</v>
      </c>
    </row>
    <row r="2" spans="1:9" ht="45" customHeight="1">
      <c r="A2" s="27"/>
      <c r="B2" s="26"/>
      <c r="C2" s="26"/>
      <c r="D2" s="26"/>
      <c r="E2" s="26"/>
      <c r="F2" s="26"/>
      <c r="G2" s="35"/>
      <c r="H2" s="28" t="s">
        <v>399</v>
      </c>
      <c r="I2" s="341">
        <v>2012</v>
      </c>
    </row>
    <row r="3" spans="1:9" ht="45" customHeight="1">
      <c r="A3" s="36" t="s">
        <v>1</v>
      </c>
      <c r="B3" s="36" t="s">
        <v>39</v>
      </c>
      <c r="C3" s="37" t="s">
        <v>333</v>
      </c>
      <c r="D3" s="37" t="s">
        <v>52</v>
      </c>
      <c r="E3" s="222" t="s">
        <v>53</v>
      </c>
      <c r="F3" s="193" t="s">
        <v>54</v>
      </c>
      <c r="G3" s="37" t="s">
        <v>55</v>
      </c>
      <c r="H3" s="222" t="s">
        <v>56</v>
      </c>
      <c r="I3" s="223" t="s">
        <v>57</v>
      </c>
    </row>
    <row r="4" spans="1:9" ht="45" customHeight="1">
      <c r="A4" s="873" t="s">
        <v>424</v>
      </c>
      <c r="B4" s="875" t="s">
        <v>45</v>
      </c>
      <c r="C4" s="877">
        <v>2011</v>
      </c>
      <c r="D4" s="879" t="s">
        <v>630</v>
      </c>
      <c r="E4" s="870">
        <v>1012</v>
      </c>
      <c r="F4" s="871">
        <v>1012</v>
      </c>
      <c r="G4" s="345" t="s">
        <v>630</v>
      </c>
      <c r="H4" s="52">
        <v>7</v>
      </c>
      <c r="I4" s="192"/>
    </row>
    <row r="5" spans="1:9" ht="45" customHeight="1">
      <c r="A5" s="874"/>
      <c r="B5" s="876"/>
      <c r="C5" s="878"/>
      <c r="D5" s="880"/>
      <c r="E5" s="870"/>
      <c r="F5" s="872"/>
      <c r="G5" s="345" t="s">
        <v>631</v>
      </c>
      <c r="H5" s="52">
        <v>1005</v>
      </c>
      <c r="I5" s="192"/>
    </row>
    <row r="6" spans="1:9" ht="45" customHeight="1">
      <c r="A6" s="873" t="s">
        <v>424</v>
      </c>
      <c r="B6" s="875" t="s">
        <v>45</v>
      </c>
      <c r="C6" s="877">
        <v>2011</v>
      </c>
      <c r="D6" s="879" t="s">
        <v>632</v>
      </c>
      <c r="E6" s="870">
        <v>34</v>
      </c>
      <c r="F6" s="871">
        <v>34</v>
      </c>
      <c r="G6" s="346" t="s">
        <v>633</v>
      </c>
      <c r="H6" s="52">
        <v>8</v>
      </c>
      <c r="I6" s="192"/>
    </row>
    <row r="7" spans="1:9" ht="45" customHeight="1">
      <c r="A7" s="874"/>
      <c r="B7" s="876"/>
      <c r="C7" s="878"/>
      <c r="D7" s="880"/>
      <c r="E7" s="870"/>
      <c r="F7" s="872"/>
      <c r="G7" s="345" t="s">
        <v>634</v>
      </c>
      <c r="H7" s="52">
        <v>26</v>
      </c>
      <c r="I7" s="192"/>
    </row>
    <row r="8" spans="1:9" ht="45" customHeight="1">
      <c r="A8" s="873" t="s">
        <v>424</v>
      </c>
      <c r="B8" s="875" t="s">
        <v>45</v>
      </c>
      <c r="C8" s="877">
        <v>2011</v>
      </c>
      <c r="D8" s="879" t="s">
        <v>635</v>
      </c>
      <c r="E8" s="870">
        <v>156</v>
      </c>
      <c r="F8" s="871">
        <v>156</v>
      </c>
      <c r="G8" s="346" t="s">
        <v>636</v>
      </c>
      <c r="H8" s="52">
        <v>9</v>
      </c>
      <c r="I8" s="192"/>
    </row>
    <row r="9" spans="1:9" ht="45" customHeight="1">
      <c r="A9" s="874"/>
      <c r="B9" s="876"/>
      <c r="C9" s="878"/>
      <c r="D9" s="880"/>
      <c r="E9" s="870"/>
      <c r="F9" s="872"/>
      <c r="G9" s="346" t="s">
        <v>637</v>
      </c>
      <c r="H9" s="52">
        <v>147</v>
      </c>
      <c r="I9" s="192"/>
    </row>
    <row r="10" spans="1:9" ht="45" customHeight="1">
      <c r="A10" s="873" t="s">
        <v>424</v>
      </c>
      <c r="B10" s="875" t="s">
        <v>45</v>
      </c>
      <c r="C10" s="877">
        <v>2011</v>
      </c>
      <c r="D10" s="879" t="s">
        <v>638</v>
      </c>
      <c r="E10" s="870">
        <v>70</v>
      </c>
      <c r="F10" s="871">
        <v>70</v>
      </c>
      <c r="G10" s="346" t="s">
        <v>639</v>
      </c>
      <c r="H10" s="52">
        <v>7</v>
      </c>
      <c r="I10" s="192"/>
    </row>
    <row r="11" spans="1:9" ht="45" customHeight="1">
      <c r="A11" s="874"/>
      <c r="B11" s="876"/>
      <c r="C11" s="878"/>
      <c r="D11" s="880"/>
      <c r="E11" s="870"/>
      <c r="F11" s="872"/>
      <c r="G11" s="346" t="s">
        <v>640</v>
      </c>
      <c r="H11" s="52">
        <v>63</v>
      </c>
      <c r="I11" s="192"/>
    </row>
    <row r="12" spans="1:9" ht="45" customHeight="1">
      <c r="A12" s="873" t="s">
        <v>424</v>
      </c>
      <c r="B12" s="875" t="s">
        <v>45</v>
      </c>
      <c r="C12" s="877">
        <v>2011</v>
      </c>
      <c r="D12" s="879" t="s">
        <v>641</v>
      </c>
      <c r="E12" s="870">
        <v>39</v>
      </c>
      <c r="F12" s="871">
        <v>39</v>
      </c>
      <c r="G12" s="346" t="s">
        <v>642</v>
      </c>
      <c r="H12" s="52">
        <v>2</v>
      </c>
      <c r="I12" s="192"/>
    </row>
    <row r="13" spans="1:9" ht="45" customHeight="1">
      <c r="A13" s="874"/>
      <c r="B13" s="876"/>
      <c r="C13" s="878"/>
      <c r="D13" s="880"/>
      <c r="E13" s="870"/>
      <c r="F13" s="872"/>
      <c r="G13" s="346" t="s">
        <v>643</v>
      </c>
      <c r="H13" s="52">
        <v>37</v>
      </c>
      <c r="I13" s="192"/>
    </row>
    <row r="14" spans="1:9" ht="45" customHeight="1">
      <c r="A14" s="882" t="s">
        <v>424</v>
      </c>
      <c r="B14" s="875" t="s">
        <v>45</v>
      </c>
      <c r="C14" s="877">
        <v>2011</v>
      </c>
      <c r="D14" s="879" t="s">
        <v>644</v>
      </c>
      <c r="E14" s="882">
        <v>31</v>
      </c>
      <c r="F14" s="871">
        <v>31</v>
      </c>
      <c r="G14" s="346" t="s">
        <v>645</v>
      </c>
      <c r="H14" s="52">
        <v>4</v>
      </c>
      <c r="I14" s="192"/>
    </row>
    <row r="15" spans="1:9" ht="45" customHeight="1">
      <c r="A15" s="883"/>
      <c r="B15" s="885"/>
      <c r="C15" s="886"/>
      <c r="D15" s="887"/>
      <c r="E15" s="883"/>
      <c r="F15" s="881"/>
      <c r="G15" s="346" t="s">
        <v>646</v>
      </c>
      <c r="H15" s="52">
        <v>4</v>
      </c>
      <c r="I15" s="192"/>
    </row>
    <row r="16" spans="1:9" ht="45" customHeight="1">
      <c r="A16" s="883"/>
      <c r="B16" s="885"/>
      <c r="C16" s="886"/>
      <c r="D16" s="887"/>
      <c r="E16" s="883"/>
      <c r="F16" s="881"/>
      <c r="G16" s="346" t="s">
        <v>647</v>
      </c>
      <c r="H16" s="52">
        <v>21</v>
      </c>
      <c r="I16" s="192"/>
    </row>
    <row r="17" spans="1:9" ht="45" customHeight="1">
      <c r="A17" s="884"/>
      <c r="B17" s="876"/>
      <c r="C17" s="878"/>
      <c r="D17" s="880"/>
      <c r="E17" s="884"/>
      <c r="F17" s="872"/>
      <c r="G17" s="346" t="s">
        <v>648</v>
      </c>
      <c r="H17" s="52">
        <v>2</v>
      </c>
      <c r="I17" s="192"/>
    </row>
    <row r="18" spans="1:9" ht="45" customHeight="1">
      <c r="A18" s="7"/>
      <c r="B18" s="7"/>
      <c r="C18" s="7"/>
      <c r="D18" s="7"/>
      <c r="E18" s="7"/>
      <c r="F18" s="190"/>
      <c r="G18" s="7"/>
      <c r="H18" s="7"/>
      <c r="I18" s="190"/>
    </row>
    <row r="19" spans="1:9" ht="45" customHeight="1">
      <c r="A19" s="7"/>
      <c r="B19" s="7"/>
      <c r="C19" s="7"/>
      <c r="D19" s="7"/>
      <c r="E19" s="7"/>
      <c r="F19" s="190"/>
      <c r="G19" s="7"/>
      <c r="H19" s="7"/>
      <c r="I19" s="190"/>
    </row>
  </sheetData>
  <mergeCells count="36">
    <mergeCell ref="F14:F17"/>
    <mergeCell ref="A14:A17"/>
    <mergeCell ref="B14:B17"/>
    <mergeCell ref="C14:C17"/>
    <mergeCell ref="D14:D17"/>
    <mergeCell ref="E14:E17"/>
    <mergeCell ref="F10:F11"/>
    <mergeCell ref="A12:A13"/>
    <mergeCell ref="B12:B13"/>
    <mergeCell ref="C12:C13"/>
    <mergeCell ref="D12:D13"/>
    <mergeCell ref="E12:E13"/>
    <mergeCell ref="F12:F13"/>
    <mergeCell ref="A10:A11"/>
    <mergeCell ref="B10:B11"/>
    <mergeCell ref="C10:C11"/>
    <mergeCell ref="D10:D11"/>
    <mergeCell ref="E10:E11"/>
    <mergeCell ref="F6:F7"/>
    <mergeCell ref="A8:A9"/>
    <mergeCell ref="B8:B9"/>
    <mergeCell ref="C8:C9"/>
    <mergeCell ref="D8:D9"/>
    <mergeCell ref="E8:E9"/>
    <mergeCell ref="F8:F9"/>
    <mergeCell ref="A6:A7"/>
    <mergeCell ref="B6:B7"/>
    <mergeCell ref="C6:C7"/>
    <mergeCell ref="D6:D7"/>
    <mergeCell ref="E6:E7"/>
    <mergeCell ref="E4:E5"/>
    <mergeCell ref="F4:F5"/>
    <mergeCell ref="A4:A5"/>
    <mergeCell ref="B4:B5"/>
    <mergeCell ref="C4:C5"/>
    <mergeCell ref="D4:D5"/>
  </mergeCells>
  <phoneticPr fontId="32" type="noConversion"/>
  <pageMargins left="0.70833333333333337" right="0.70833333333333337" top="0.78749999999999998" bottom="0.78749999999999998" header="0.51180555555555551" footer="0.51180555555555551"/>
  <pageSetup paperSize="9" scale="3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10"/>
  <sheetViews>
    <sheetView topLeftCell="A283" zoomScale="90" zoomScaleNormal="90" zoomScaleSheetLayoutView="100" workbookViewId="0">
      <selection activeCell="C10" sqref="C10"/>
    </sheetView>
  </sheetViews>
  <sheetFormatPr defaultColWidth="11.5703125" defaultRowHeight="12.75"/>
  <cols>
    <col min="1" max="1" width="11.5703125" style="167" customWidth="1"/>
    <col min="2" max="2" width="32.28515625" style="167" customWidth="1"/>
    <col min="3" max="3" width="11.5703125" style="167" customWidth="1"/>
    <col min="4" max="4" width="21.42578125" style="167" customWidth="1"/>
    <col min="5" max="5" width="13.140625" style="167" customWidth="1"/>
    <col min="6" max="6" width="13.7109375" style="167" customWidth="1"/>
    <col min="7" max="7" width="28" style="167" customWidth="1"/>
    <col min="8" max="8" width="19.28515625" style="167" customWidth="1"/>
    <col min="9" max="9" width="18" style="167" customWidth="1"/>
    <col min="10" max="10" width="15.42578125" style="167" customWidth="1"/>
    <col min="11" max="11" width="17.28515625" style="167" customWidth="1"/>
    <col min="12" max="12" width="16.85546875" style="167" customWidth="1"/>
    <col min="13" max="13" width="12.85546875" style="167" customWidth="1"/>
    <col min="14" max="16384" width="11.5703125" style="167"/>
  </cols>
  <sheetData>
    <row r="1" spans="1:20" ht="15.6" customHeight="1" thickBot="1">
      <c r="A1" s="152" t="s">
        <v>58</v>
      </c>
      <c r="B1" s="152"/>
      <c r="C1" s="152"/>
      <c r="D1" s="152"/>
      <c r="E1" s="152"/>
      <c r="F1" s="152"/>
      <c r="G1" s="166"/>
      <c r="H1" s="166"/>
      <c r="I1" s="152"/>
      <c r="L1" s="33" t="s">
        <v>0</v>
      </c>
      <c r="M1" s="339" t="s">
        <v>9</v>
      </c>
      <c r="R1" s="167" t="s">
        <v>345</v>
      </c>
    </row>
    <row r="2" spans="1:20" ht="13.9" customHeight="1" thickBot="1">
      <c r="A2" s="153"/>
      <c r="B2" s="153"/>
      <c r="C2" s="153"/>
      <c r="D2" s="153"/>
      <c r="E2" s="153"/>
      <c r="F2" s="153"/>
      <c r="G2" s="188"/>
      <c r="H2" s="174"/>
      <c r="I2" s="153"/>
      <c r="L2" s="28" t="s">
        <v>399</v>
      </c>
      <c r="M2" s="341">
        <v>2012</v>
      </c>
      <c r="R2" s="154" t="s">
        <v>346</v>
      </c>
      <c r="S2" s="155"/>
      <c r="T2" s="154" t="s">
        <v>346</v>
      </c>
    </row>
    <row r="3" spans="1:20" ht="43.9" customHeight="1" thickBot="1">
      <c r="A3" s="156" t="s">
        <v>1</v>
      </c>
      <c r="B3" s="36" t="s">
        <v>39</v>
      </c>
      <c r="C3" s="156" t="s">
        <v>347</v>
      </c>
      <c r="D3" s="156" t="s">
        <v>61</v>
      </c>
      <c r="E3" s="156" t="s">
        <v>333</v>
      </c>
      <c r="F3" s="156" t="s">
        <v>62</v>
      </c>
      <c r="G3" s="157" t="s">
        <v>348</v>
      </c>
      <c r="H3" s="157" t="s">
        <v>349</v>
      </c>
      <c r="I3" s="156" t="s">
        <v>350</v>
      </c>
      <c r="J3" s="199" t="s">
        <v>392</v>
      </c>
      <c r="K3" s="200" t="s">
        <v>393</v>
      </c>
      <c r="L3" s="201" t="s">
        <v>394</v>
      </c>
      <c r="M3" s="202" t="s">
        <v>352</v>
      </c>
      <c r="R3" s="154" t="s">
        <v>353</v>
      </c>
      <c r="S3" s="155"/>
      <c r="T3" s="154" t="s">
        <v>354</v>
      </c>
    </row>
    <row r="4" spans="1:20" ht="25.5" customHeight="1">
      <c r="A4" s="158" t="s">
        <v>424</v>
      </c>
      <c r="B4" s="347" t="s">
        <v>45</v>
      </c>
      <c r="C4" s="158" t="s">
        <v>63</v>
      </c>
      <c r="D4" s="158" t="s">
        <v>64</v>
      </c>
      <c r="E4" s="348">
        <v>2011</v>
      </c>
      <c r="F4" s="347" t="s">
        <v>283</v>
      </c>
      <c r="G4" s="349" t="s">
        <v>357</v>
      </c>
      <c r="H4" s="350" t="s">
        <v>356</v>
      </c>
      <c r="I4" s="171" t="s">
        <v>49</v>
      </c>
      <c r="J4" s="351">
        <v>0.42857142857142855</v>
      </c>
      <c r="K4" s="352">
        <v>1</v>
      </c>
      <c r="L4" s="353">
        <v>0.50411600000000001</v>
      </c>
      <c r="M4" s="203"/>
      <c r="O4" s="354"/>
      <c r="R4" s="155" t="s">
        <v>355</v>
      </c>
      <c r="S4" s="155"/>
      <c r="T4" s="155" t="s">
        <v>356</v>
      </c>
    </row>
    <row r="5" spans="1:20" ht="25.5" customHeight="1">
      <c r="A5" s="158" t="s">
        <v>424</v>
      </c>
      <c r="B5" s="347" t="s">
        <v>45</v>
      </c>
      <c r="C5" s="158" t="s">
        <v>63</v>
      </c>
      <c r="D5" s="158" t="s">
        <v>64</v>
      </c>
      <c r="E5" s="348">
        <v>2011</v>
      </c>
      <c r="F5" s="347" t="s">
        <v>283</v>
      </c>
      <c r="G5" s="349" t="s">
        <v>649</v>
      </c>
      <c r="H5" s="350" t="s">
        <v>356</v>
      </c>
      <c r="I5" s="171" t="s">
        <v>49</v>
      </c>
      <c r="J5" s="351">
        <v>0.23664122137404581</v>
      </c>
      <c r="K5" s="352">
        <v>1</v>
      </c>
      <c r="L5" s="353">
        <v>6.5770999999999996E-2</v>
      </c>
      <c r="M5" s="203"/>
      <c r="R5" s="155" t="s">
        <v>357</v>
      </c>
      <c r="S5" s="155"/>
      <c r="T5" s="155" t="s">
        <v>358</v>
      </c>
    </row>
    <row r="6" spans="1:20" ht="25.5" customHeight="1">
      <c r="A6" s="158" t="s">
        <v>424</v>
      </c>
      <c r="B6" s="347" t="s">
        <v>45</v>
      </c>
      <c r="C6" s="158" t="s">
        <v>63</v>
      </c>
      <c r="D6" s="355" t="s">
        <v>64</v>
      </c>
      <c r="E6" s="348">
        <v>2011</v>
      </c>
      <c r="F6" s="347" t="s">
        <v>283</v>
      </c>
      <c r="G6" s="349" t="s">
        <v>362</v>
      </c>
      <c r="H6" s="350" t="s">
        <v>359</v>
      </c>
      <c r="I6" s="171" t="s">
        <v>49</v>
      </c>
      <c r="J6" s="351">
        <v>0.21739130434782608</v>
      </c>
      <c r="K6" s="352">
        <v>1</v>
      </c>
      <c r="L6" s="353">
        <v>0.15378600000000001</v>
      </c>
      <c r="M6" s="203"/>
      <c r="R6" s="155" t="s">
        <v>360</v>
      </c>
      <c r="S6" s="155"/>
      <c r="T6" s="155" t="s">
        <v>361</v>
      </c>
    </row>
    <row r="7" spans="1:20" ht="25.5" customHeight="1">
      <c r="A7" s="158" t="s">
        <v>424</v>
      </c>
      <c r="B7" s="347" t="s">
        <v>45</v>
      </c>
      <c r="C7" s="158" t="s">
        <v>63</v>
      </c>
      <c r="D7" s="355" t="s">
        <v>64</v>
      </c>
      <c r="E7" s="348">
        <v>2011</v>
      </c>
      <c r="F7" s="347" t="s">
        <v>283</v>
      </c>
      <c r="G7" s="349" t="s">
        <v>649</v>
      </c>
      <c r="H7" s="350" t="s">
        <v>359</v>
      </c>
      <c r="I7" s="171" t="s">
        <v>49</v>
      </c>
      <c r="J7" s="351">
        <v>0.41025641025641024</v>
      </c>
      <c r="K7" s="352">
        <v>1</v>
      </c>
      <c r="L7" s="353">
        <v>7.0388000000000006E-2</v>
      </c>
      <c r="M7" s="203"/>
      <c r="R7" s="155" t="s">
        <v>363</v>
      </c>
      <c r="S7" s="155"/>
      <c r="T7" s="155" t="s">
        <v>342</v>
      </c>
    </row>
    <row r="8" spans="1:20" ht="25.5" customHeight="1">
      <c r="A8" s="158" t="s">
        <v>424</v>
      </c>
      <c r="B8" s="347" t="s">
        <v>45</v>
      </c>
      <c r="C8" s="158" t="s">
        <v>63</v>
      </c>
      <c r="D8" s="355" t="s">
        <v>64</v>
      </c>
      <c r="E8" s="348">
        <v>2011</v>
      </c>
      <c r="F8" s="347" t="s">
        <v>283</v>
      </c>
      <c r="G8" s="349" t="s">
        <v>373</v>
      </c>
      <c r="H8" s="350" t="s">
        <v>359</v>
      </c>
      <c r="I8" s="171" t="s">
        <v>49</v>
      </c>
      <c r="J8" s="351">
        <v>0.34615384615384615</v>
      </c>
      <c r="K8" s="352">
        <v>1</v>
      </c>
      <c r="L8" s="353">
        <v>0.148367</v>
      </c>
      <c r="M8" s="203"/>
      <c r="R8" s="155" t="s">
        <v>364</v>
      </c>
      <c r="S8" s="155"/>
      <c r="T8" s="155" t="s">
        <v>365</v>
      </c>
    </row>
    <row r="9" spans="1:20" ht="25.5" customHeight="1">
      <c r="A9" s="158" t="s">
        <v>424</v>
      </c>
      <c r="B9" s="347" t="s">
        <v>45</v>
      </c>
      <c r="C9" s="158" t="s">
        <v>63</v>
      </c>
      <c r="D9" s="355" t="s">
        <v>64</v>
      </c>
      <c r="E9" s="348">
        <v>2011</v>
      </c>
      <c r="F9" s="347" t="s">
        <v>283</v>
      </c>
      <c r="G9" s="349" t="s">
        <v>362</v>
      </c>
      <c r="H9" s="350" t="s">
        <v>344</v>
      </c>
      <c r="I9" s="171" t="s">
        <v>49</v>
      </c>
      <c r="J9" s="351">
        <v>0.14814814814814814</v>
      </c>
      <c r="K9" s="352">
        <v>1</v>
      </c>
      <c r="L9" s="353">
        <v>0.17277699999999999</v>
      </c>
      <c r="M9" s="203"/>
      <c r="R9" s="155" t="s">
        <v>366</v>
      </c>
      <c r="S9" s="155"/>
      <c r="T9" s="155" t="s">
        <v>343</v>
      </c>
    </row>
    <row r="10" spans="1:20" ht="25.5" customHeight="1">
      <c r="A10" s="158" t="s">
        <v>424</v>
      </c>
      <c r="B10" s="347" t="s">
        <v>45</v>
      </c>
      <c r="C10" s="158" t="s">
        <v>63</v>
      </c>
      <c r="D10" s="355" t="s">
        <v>64</v>
      </c>
      <c r="E10" s="348">
        <v>2011</v>
      </c>
      <c r="F10" s="347" t="s">
        <v>283</v>
      </c>
      <c r="G10" s="349" t="s">
        <v>357</v>
      </c>
      <c r="H10" s="350" t="s">
        <v>344</v>
      </c>
      <c r="I10" s="171" t="s">
        <v>49</v>
      </c>
      <c r="J10" s="351">
        <v>0.41134751773049644</v>
      </c>
      <c r="K10" s="352">
        <v>1</v>
      </c>
      <c r="L10" s="353">
        <v>0.102019</v>
      </c>
      <c r="M10" s="203"/>
      <c r="R10" s="155" t="s">
        <v>367</v>
      </c>
      <c r="S10" s="155"/>
      <c r="T10" s="155"/>
    </row>
    <row r="11" spans="1:20" ht="25.5" customHeight="1">
      <c r="A11" s="158" t="s">
        <v>424</v>
      </c>
      <c r="B11" s="347" t="s">
        <v>45</v>
      </c>
      <c r="C11" s="158" t="s">
        <v>63</v>
      </c>
      <c r="D11" s="355" t="s">
        <v>64</v>
      </c>
      <c r="E11" s="348">
        <v>2011</v>
      </c>
      <c r="F11" s="347" t="s">
        <v>283</v>
      </c>
      <c r="G11" s="349" t="s">
        <v>649</v>
      </c>
      <c r="H11" s="350" t="s">
        <v>344</v>
      </c>
      <c r="I11" s="171" t="s">
        <v>49</v>
      </c>
      <c r="J11" s="351">
        <v>0.47619047619047616</v>
      </c>
      <c r="K11" s="352">
        <v>1</v>
      </c>
      <c r="L11" s="353">
        <v>0.20790400000000001</v>
      </c>
      <c r="M11" s="203"/>
      <c r="R11" s="155" t="s">
        <v>369</v>
      </c>
      <c r="S11" s="155"/>
      <c r="T11" s="155"/>
    </row>
    <row r="12" spans="1:20" ht="25.5" customHeight="1">
      <c r="A12" s="158" t="s">
        <v>424</v>
      </c>
      <c r="B12" s="347" t="s">
        <v>45</v>
      </c>
      <c r="C12" s="158" t="s">
        <v>63</v>
      </c>
      <c r="D12" s="355" t="s">
        <v>64</v>
      </c>
      <c r="E12" s="348">
        <v>2011</v>
      </c>
      <c r="F12" s="347" t="s">
        <v>283</v>
      </c>
      <c r="G12" s="349" t="s">
        <v>625</v>
      </c>
      <c r="H12" s="350" t="s">
        <v>344</v>
      </c>
      <c r="I12" s="171" t="s">
        <v>49</v>
      </c>
      <c r="J12" s="351">
        <v>0.42499999999999999</v>
      </c>
      <c r="K12" s="352">
        <v>1</v>
      </c>
      <c r="L12" s="353">
        <v>0.16637099999999999</v>
      </c>
      <c r="M12" s="203"/>
      <c r="R12" s="155" t="s">
        <v>370</v>
      </c>
      <c r="S12" s="155"/>
      <c r="T12" s="155"/>
    </row>
    <row r="13" spans="1:20" ht="25.5" customHeight="1">
      <c r="A13" s="158" t="s">
        <v>424</v>
      </c>
      <c r="B13" s="347" t="s">
        <v>45</v>
      </c>
      <c r="C13" s="158" t="s">
        <v>63</v>
      </c>
      <c r="D13" s="355" t="s">
        <v>64</v>
      </c>
      <c r="E13" s="348">
        <v>2011</v>
      </c>
      <c r="F13" s="347" t="s">
        <v>283</v>
      </c>
      <c r="G13" s="349" t="s">
        <v>355</v>
      </c>
      <c r="H13" s="350" t="s">
        <v>344</v>
      </c>
      <c r="I13" s="171" t="s">
        <v>49</v>
      </c>
      <c r="J13" s="351">
        <v>0.45454545454545453</v>
      </c>
      <c r="K13" s="352">
        <v>1</v>
      </c>
      <c r="L13" s="353">
        <v>0.119646</v>
      </c>
      <c r="M13" s="203"/>
      <c r="R13" s="155" t="s">
        <v>372</v>
      </c>
      <c r="S13" s="155"/>
      <c r="T13" s="155"/>
    </row>
    <row r="14" spans="1:20" ht="25.5" customHeight="1">
      <c r="A14" s="158" t="s">
        <v>424</v>
      </c>
      <c r="B14" s="347" t="s">
        <v>45</v>
      </c>
      <c r="C14" s="158" t="s">
        <v>63</v>
      </c>
      <c r="D14" s="355" t="s">
        <v>64</v>
      </c>
      <c r="E14" s="348">
        <v>2011</v>
      </c>
      <c r="F14" s="347" t="s">
        <v>283</v>
      </c>
      <c r="G14" s="349" t="s">
        <v>357</v>
      </c>
      <c r="H14" s="350" t="s">
        <v>342</v>
      </c>
      <c r="I14" s="171" t="s">
        <v>49</v>
      </c>
      <c r="J14" s="351">
        <v>0.64615384615384619</v>
      </c>
      <c r="K14" s="352">
        <v>1</v>
      </c>
      <c r="L14" s="353">
        <v>9.1028999999999999E-2</v>
      </c>
      <c r="M14" s="203"/>
      <c r="R14" s="155" t="s">
        <v>373</v>
      </c>
      <c r="S14" s="155"/>
      <c r="T14" s="155"/>
    </row>
    <row r="15" spans="1:20" ht="25.5" customHeight="1">
      <c r="A15" s="158" t="s">
        <v>424</v>
      </c>
      <c r="B15" s="347" t="s">
        <v>45</v>
      </c>
      <c r="C15" s="158" t="s">
        <v>63</v>
      </c>
      <c r="D15" s="355" t="s">
        <v>64</v>
      </c>
      <c r="E15" s="348">
        <v>2011</v>
      </c>
      <c r="F15" s="347" t="s">
        <v>283</v>
      </c>
      <c r="G15" s="349" t="s">
        <v>625</v>
      </c>
      <c r="H15" s="350" t="s">
        <v>342</v>
      </c>
      <c r="I15" s="171" t="s">
        <v>49</v>
      </c>
      <c r="J15" s="351">
        <v>0.8666666666666667</v>
      </c>
      <c r="K15" s="352">
        <v>1</v>
      </c>
      <c r="L15" s="353">
        <v>0.15112700000000001</v>
      </c>
      <c r="M15" s="203"/>
    </row>
    <row r="16" spans="1:20" ht="25.5" customHeight="1">
      <c r="A16" s="158" t="s">
        <v>424</v>
      </c>
      <c r="B16" s="347" t="s">
        <v>45</v>
      </c>
      <c r="C16" s="158" t="s">
        <v>63</v>
      </c>
      <c r="D16" s="355" t="s">
        <v>64</v>
      </c>
      <c r="E16" s="348">
        <v>2011</v>
      </c>
      <c r="F16" s="347" t="s">
        <v>283</v>
      </c>
      <c r="G16" s="349" t="s">
        <v>355</v>
      </c>
      <c r="H16" s="350" t="s">
        <v>342</v>
      </c>
      <c r="I16" s="171" t="s">
        <v>49</v>
      </c>
      <c r="J16" s="351">
        <v>0.5625</v>
      </c>
      <c r="K16" s="352">
        <v>1</v>
      </c>
      <c r="L16" s="353">
        <v>0.111026</v>
      </c>
      <c r="M16" s="203"/>
    </row>
    <row r="17" spans="1:13" ht="25.5">
      <c r="A17" s="158" t="s">
        <v>424</v>
      </c>
      <c r="B17" s="347" t="s">
        <v>45</v>
      </c>
      <c r="C17" s="158" t="s">
        <v>63</v>
      </c>
      <c r="D17" s="355" t="s">
        <v>64</v>
      </c>
      <c r="E17" s="348">
        <v>2011</v>
      </c>
      <c r="F17" s="347" t="s">
        <v>283</v>
      </c>
      <c r="G17" s="349" t="s">
        <v>357</v>
      </c>
      <c r="H17" s="350" t="s">
        <v>365</v>
      </c>
      <c r="I17" s="171" t="s">
        <v>49</v>
      </c>
      <c r="J17" s="351">
        <v>0.76315789473684215</v>
      </c>
      <c r="K17" s="352">
        <v>1</v>
      </c>
      <c r="L17" s="353">
        <v>0.115674</v>
      </c>
      <c r="M17" s="203"/>
    </row>
    <row r="18" spans="1:13" ht="25.5">
      <c r="A18" s="158" t="s">
        <v>424</v>
      </c>
      <c r="B18" s="347" t="s">
        <v>45</v>
      </c>
      <c r="C18" s="158" t="s">
        <v>63</v>
      </c>
      <c r="D18" s="355" t="s">
        <v>64</v>
      </c>
      <c r="E18" s="348">
        <v>2011</v>
      </c>
      <c r="F18" s="347" t="s">
        <v>283</v>
      </c>
      <c r="G18" s="349" t="s">
        <v>357</v>
      </c>
      <c r="H18" s="350" t="s">
        <v>343</v>
      </c>
      <c r="I18" s="171" t="s">
        <v>49</v>
      </c>
      <c r="J18" s="351">
        <v>0.7407407407407407</v>
      </c>
      <c r="K18" s="352">
        <v>1</v>
      </c>
      <c r="L18" s="353">
        <v>0.24777299999999999</v>
      </c>
      <c r="M18" s="203"/>
    </row>
    <row r="19" spans="1:13" ht="25.5">
      <c r="A19" s="158" t="s">
        <v>424</v>
      </c>
      <c r="B19" s="347" t="s">
        <v>45</v>
      </c>
      <c r="C19" s="158" t="s">
        <v>63</v>
      </c>
      <c r="D19" s="355" t="s">
        <v>650</v>
      </c>
      <c r="E19" s="348">
        <v>2011</v>
      </c>
      <c r="F19" s="347" t="s">
        <v>283</v>
      </c>
      <c r="G19" s="349" t="s">
        <v>357</v>
      </c>
      <c r="H19" s="350" t="s">
        <v>356</v>
      </c>
      <c r="I19" s="171" t="s">
        <v>49</v>
      </c>
      <c r="J19" s="351">
        <v>0.42857142857142855</v>
      </c>
      <c r="K19" s="352">
        <v>1</v>
      </c>
      <c r="L19" s="353">
        <v>0</v>
      </c>
      <c r="M19" s="203"/>
    </row>
    <row r="20" spans="1:13" ht="25.5">
      <c r="A20" s="158" t="s">
        <v>424</v>
      </c>
      <c r="B20" s="347" t="s">
        <v>45</v>
      </c>
      <c r="C20" s="158" t="s">
        <v>63</v>
      </c>
      <c r="D20" s="355" t="s">
        <v>650</v>
      </c>
      <c r="E20" s="348">
        <v>2011</v>
      </c>
      <c r="F20" s="347" t="s">
        <v>283</v>
      </c>
      <c r="G20" s="349" t="s">
        <v>649</v>
      </c>
      <c r="H20" s="350" t="s">
        <v>356</v>
      </c>
      <c r="I20" s="171" t="s">
        <v>49</v>
      </c>
      <c r="J20" s="351">
        <v>0.23664122137404581</v>
      </c>
      <c r="K20" s="352">
        <v>1</v>
      </c>
      <c r="L20" s="353">
        <v>0</v>
      </c>
      <c r="M20" s="203"/>
    </row>
    <row r="21" spans="1:13" ht="25.5">
      <c r="A21" s="158" t="s">
        <v>424</v>
      </c>
      <c r="B21" s="347" t="s">
        <v>45</v>
      </c>
      <c r="C21" s="158" t="s">
        <v>63</v>
      </c>
      <c r="D21" s="355" t="s">
        <v>650</v>
      </c>
      <c r="E21" s="348">
        <v>2011</v>
      </c>
      <c r="F21" s="347" t="s">
        <v>283</v>
      </c>
      <c r="G21" s="349" t="s">
        <v>362</v>
      </c>
      <c r="H21" s="350" t="s">
        <v>359</v>
      </c>
      <c r="I21" s="171" t="s">
        <v>49</v>
      </c>
      <c r="J21" s="351">
        <v>0.21739130434782608</v>
      </c>
      <c r="K21" s="352">
        <v>1</v>
      </c>
      <c r="L21" s="353">
        <v>0</v>
      </c>
      <c r="M21" s="203"/>
    </row>
    <row r="22" spans="1:13" ht="25.5">
      <c r="A22" s="158" t="s">
        <v>424</v>
      </c>
      <c r="B22" s="347" t="s">
        <v>45</v>
      </c>
      <c r="C22" s="158" t="s">
        <v>63</v>
      </c>
      <c r="D22" s="355" t="s">
        <v>650</v>
      </c>
      <c r="E22" s="348">
        <v>2011</v>
      </c>
      <c r="F22" s="347" t="s">
        <v>283</v>
      </c>
      <c r="G22" s="349" t="s">
        <v>649</v>
      </c>
      <c r="H22" s="350" t="s">
        <v>359</v>
      </c>
      <c r="I22" s="171" t="s">
        <v>49</v>
      </c>
      <c r="J22" s="351">
        <v>0.41025641025641024</v>
      </c>
      <c r="K22" s="352">
        <v>1</v>
      </c>
      <c r="L22" s="353">
        <v>0.77187600000000001</v>
      </c>
      <c r="M22" s="203"/>
    </row>
    <row r="23" spans="1:13" ht="25.5">
      <c r="A23" s="158" t="s">
        <v>424</v>
      </c>
      <c r="B23" s="347" t="s">
        <v>45</v>
      </c>
      <c r="C23" s="158" t="s">
        <v>63</v>
      </c>
      <c r="D23" s="355" t="s">
        <v>650</v>
      </c>
      <c r="E23" s="348">
        <v>2011</v>
      </c>
      <c r="F23" s="347" t="s">
        <v>283</v>
      </c>
      <c r="G23" s="349" t="s">
        <v>373</v>
      </c>
      <c r="H23" s="350" t="s">
        <v>359</v>
      </c>
      <c r="I23" s="171" t="s">
        <v>49</v>
      </c>
      <c r="J23" s="351">
        <v>0.34615384615384615</v>
      </c>
      <c r="K23" s="352">
        <v>1</v>
      </c>
      <c r="L23" s="353">
        <v>0</v>
      </c>
      <c r="M23" s="203"/>
    </row>
    <row r="24" spans="1:13" ht="25.5">
      <c r="A24" s="158" t="s">
        <v>424</v>
      </c>
      <c r="B24" s="347" t="s">
        <v>45</v>
      </c>
      <c r="C24" s="158" t="s">
        <v>63</v>
      </c>
      <c r="D24" s="355" t="s">
        <v>650</v>
      </c>
      <c r="E24" s="348">
        <v>2011</v>
      </c>
      <c r="F24" s="347" t="s">
        <v>283</v>
      </c>
      <c r="G24" s="349" t="s">
        <v>362</v>
      </c>
      <c r="H24" s="350" t="s">
        <v>344</v>
      </c>
      <c r="I24" s="171" t="s">
        <v>49</v>
      </c>
      <c r="J24" s="351">
        <v>0.14814814814814814</v>
      </c>
      <c r="K24" s="352">
        <v>1</v>
      </c>
      <c r="L24" s="353">
        <v>0</v>
      </c>
      <c r="M24" s="203"/>
    </row>
    <row r="25" spans="1:13" ht="25.5">
      <c r="A25" s="158" t="s">
        <v>424</v>
      </c>
      <c r="B25" s="347" t="s">
        <v>45</v>
      </c>
      <c r="C25" s="158" t="s">
        <v>63</v>
      </c>
      <c r="D25" s="355" t="s">
        <v>650</v>
      </c>
      <c r="E25" s="348">
        <v>2011</v>
      </c>
      <c r="F25" s="347" t="s">
        <v>283</v>
      </c>
      <c r="G25" s="349" t="s">
        <v>357</v>
      </c>
      <c r="H25" s="350" t="s">
        <v>344</v>
      </c>
      <c r="I25" s="171" t="s">
        <v>49</v>
      </c>
      <c r="J25" s="351">
        <v>0.41134751773049644</v>
      </c>
      <c r="K25" s="352">
        <v>1</v>
      </c>
      <c r="L25" s="353">
        <v>1.372984</v>
      </c>
      <c r="M25" s="203"/>
    </row>
    <row r="26" spans="1:13" ht="25.5">
      <c r="A26" s="158" t="s">
        <v>424</v>
      </c>
      <c r="B26" s="347" t="s">
        <v>45</v>
      </c>
      <c r="C26" s="158" t="s">
        <v>63</v>
      </c>
      <c r="D26" s="355" t="s">
        <v>650</v>
      </c>
      <c r="E26" s="348">
        <v>2011</v>
      </c>
      <c r="F26" s="347" t="s">
        <v>283</v>
      </c>
      <c r="G26" s="349" t="s">
        <v>649</v>
      </c>
      <c r="H26" s="350" t="s">
        <v>344</v>
      </c>
      <c r="I26" s="171" t="s">
        <v>49</v>
      </c>
      <c r="J26" s="351">
        <v>0.47619047619047616</v>
      </c>
      <c r="K26" s="352">
        <v>1</v>
      </c>
      <c r="L26" s="353">
        <v>0</v>
      </c>
      <c r="M26" s="203"/>
    </row>
    <row r="27" spans="1:13" ht="25.5">
      <c r="A27" s="158" t="s">
        <v>424</v>
      </c>
      <c r="B27" s="347" t="s">
        <v>45</v>
      </c>
      <c r="C27" s="158" t="s">
        <v>63</v>
      </c>
      <c r="D27" s="355" t="s">
        <v>650</v>
      </c>
      <c r="E27" s="348">
        <v>2011</v>
      </c>
      <c r="F27" s="347" t="s">
        <v>283</v>
      </c>
      <c r="G27" s="349" t="s">
        <v>625</v>
      </c>
      <c r="H27" s="350" t="s">
        <v>344</v>
      </c>
      <c r="I27" s="171" t="s">
        <v>49</v>
      </c>
      <c r="J27" s="351">
        <v>0.42499999999999999</v>
      </c>
      <c r="K27" s="352">
        <v>1</v>
      </c>
      <c r="L27" s="353">
        <v>0</v>
      </c>
      <c r="M27" s="203"/>
    </row>
    <row r="28" spans="1:13" ht="25.5">
      <c r="A28" s="158" t="s">
        <v>424</v>
      </c>
      <c r="B28" s="347" t="s">
        <v>45</v>
      </c>
      <c r="C28" s="158" t="s">
        <v>63</v>
      </c>
      <c r="D28" s="355" t="s">
        <v>650</v>
      </c>
      <c r="E28" s="348">
        <v>2011</v>
      </c>
      <c r="F28" s="347" t="s">
        <v>283</v>
      </c>
      <c r="G28" s="349" t="s">
        <v>355</v>
      </c>
      <c r="H28" s="350" t="s">
        <v>344</v>
      </c>
      <c r="I28" s="171" t="s">
        <v>49</v>
      </c>
      <c r="J28" s="351">
        <v>0.45454545454545453</v>
      </c>
      <c r="K28" s="352">
        <v>1</v>
      </c>
      <c r="L28" s="353">
        <v>0</v>
      </c>
      <c r="M28" s="203"/>
    </row>
    <row r="29" spans="1:13" ht="25.5">
      <c r="A29" s="158" t="s">
        <v>424</v>
      </c>
      <c r="B29" s="347" t="s">
        <v>45</v>
      </c>
      <c r="C29" s="158" t="s">
        <v>63</v>
      </c>
      <c r="D29" s="355" t="s">
        <v>650</v>
      </c>
      <c r="E29" s="348">
        <v>2011</v>
      </c>
      <c r="F29" s="347" t="s">
        <v>283</v>
      </c>
      <c r="G29" s="349" t="s">
        <v>357</v>
      </c>
      <c r="H29" s="350" t="s">
        <v>342</v>
      </c>
      <c r="I29" s="171" t="s">
        <v>49</v>
      </c>
      <c r="J29" s="351">
        <v>0.64615384615384619</v>
      </c>
      <c r="K29" s="352">
        <v>1</v>
      </c>
      <c r="L29" s="353">
        <v>0</v>
      </c>
      <c r="M29" s="203"/>
    </row>
    <row r="30" spans="1:13" ht="25.5">
      <c r="A30" s="158" t="s">
        <v>424</v>
      </c>
      <c r="B30" s="347" t="s">
        <v>45</v>
      </c>
      <c r="C30" s="158" t="s">
        <v>63</v>
      </c>
      <c r="D30" s="355" t="s">
        <v>650</v>
      </c>
      <c r="E30" s="348">
        <v>2011</v>
      </c>
      <c r="F30" s="347" t="s">
        <v>283</v>
      </c>
      <c r="G30" s="349" t="s">
        <v>625</v>
      </c>
      <c r="H30" s="350" t="s">
        <v>342</v>
      </c>
      <c r="I30" s="171" t="s">
        <v>49</v>
      </c>
      <c r="J30" s="351">
        <v>0.8666666666666667</v>
      </c>
      <c r="K30" s="352">
        <v>1</v>
      </c>
      <c r="L30" s="353">
        <v>0</v>
      </c>
      <c r="M30" s="203"/>
    </row>
    <row r="31" spans="1:13" ht="25.5">
      <c r="A31" s="158" t="s">
        <v>424</v>
      </c>
      <c r="B31" s="347" t="s">
        <v>45</v>
      </c>
      <c r="C31" s="158" t="s">
        <v>63</v>
      </c>
      <c r="D31" s="355" t="s">
        <v>650</v>
      </c>
      <c r="E31" s="348">
        <v>2011</v>
      </c>
      <c r="F31" s="347" t="s">
        <v>283</v>
      </c>
      <c r="G31" s="349" t="s">
        <v>355</v>
      </c>
      <c r="H31" s="350" t="s">
        <v>342</v>
      </c>
      <c r="I31" s="171" t="s">
        <v>49</v>
      </c>
      <c r="J31" s="351">
        <v>0.5625</v>
      </c>
      <c r="K31" s="352">
        <v>1</v>
      </c>
      <c r="L31" s="353">
        <v>0</v>
      </c>
      <c r="M31" s="203"/>
    </row>
    <row r="32" spans="1:13" ht="25.5">
      <c r="A32" s="158" t="s">
        <v>424</v>
      </c>
      <c r="B32" s="347" t="s">
        <v>45</v>
      </c>
      <c r="C32" s="158" t="s">
        <v>63</v>
      </c>
      <c r="D32" s="355" t="s">
        <v>650</v>
      </c>
      <c r="E32" s="348">
        <v>2011</v>
      </c>
      <c r="F32" s="347" t="s">
        <v>283</v>
      </c>
      <c r="G32" s="349" t="s">
        <v>357</v>
      </c>
      <c r="H32" s="350" t="s">
        <v>365</v>
      </c>
      <c r="I32" s="171" t="s">
        <v>49</v>
      </c>
      <c r="J32" s="351">
        <v>0.76315789473684215</v>
      </c>
      <c r="K32" s="352">
        <v>1</v>
      </c>
      <c r="L32" s="353">
        <v>0</v>
      </c>
      <c r="M32" s="203"/>
    </row>
    <row r="33" spans="1:13" ht="25.5">
      <c r="A33" s="158" t="s">
        <v>424</v>
      </c>
      <c r="B33" s="347" t="s">
        <v>45</v>
      </c>
      <c r="C33" s="158" t="s">
        <v>63</v>
      </c>
      <c r="D33" s="355" t="s">
        <v>650</v>
      </c>
      <c r="E33" s="348">
        <v>2011</v>
      </c>
      <c r="F33" s="347" t="s">
        <v>283</v>
      </c>
      <c r="G33" s="349" t="s">
        <v>357</v>
      </c>
      <c r="H33" s="350" t="s">
        <v>343</v>
      </c>
      <c r="I33" s="171" t="s">
        <v>49</v>
      </c>
      <c r="J33" s="351">
        <v>0.7407407407407407</v>
      </c>
      <c r="K33" s="352">
        <v>1</v>
      </c>
      <c r="L33" s="353">
        <v>0.95090799999999998</v>
      </c>
      <c r="M33" s="203"/>
    </row>
    <row r="34" spans="1:13" ht="25.5">
      <c r="A34" s="158" t="s">
        <v>424</v>
      </c>
      <c r="B34" s="347" t="s">
        <v>45</v>
      </c>
      <c r="C34" s="158" t="s">
        <v>63</v>
      </c>
      <c r="D34" s="355" t="s">
        <v>651</v>
      </c>
      <c r="E34" s="348">
        <v>2011</v>
      </c>
      <c r="F34" s="347" t="s">
        <v>283</v>
      </c>
      <c r="G34" s="349" t="s">
        <v>357</v>
      </c>
      <c r="H34" s="350" t="s">
        <v>356</v>
      </c>
      <c r="I34" s="171" t="s">
        <v>49</v>
      </c>
      <c r="J34" s="351">
        <v>0.42857142857142855</v>
      </c>
      <c r="K34" s="352">
        <v>1</v>
      </c>
      <c r="L34" s="353">
        <v>1.0794999999999999</v>
      </c>
      <c r="M34" s="203"/>
    </row>
    <row r="35" spans="1:13" ht="25.5">
      <c r="A35" s="158" t="s">
        <v>424</v>
      </c>
      <c r="B35" s="347" t="s">
        <v>45</v>
      </c>
      <c r="C35" s="158" t="s">
        <v>63</v>
      </c>
      <c r="D35" s="355" t="s">
        <v>651</v>
      </c>
      <c r="E35" s="348">
        <v>2011</v>
      </c>
      <c r="F35" s="347" t="s">
        <v>283</v>
      </c>
      <c r="G35" s="349" t="s">
        <v>649</v>
      </c>
      <c r="H35" s="350" t="s">
        <v>356</v>
      </c>
      <c r="I35" s="171" t="s">
        <v>49</v>
      </c>
      <c r="J35" s="351">
        <v>0.23664122137404581</v>
      </c>
      <c r="K35" s="352">
        <v>1</v>
      </c>
      <c r="L35" s="353">
        <v>0.285242</v>
      </c>
      <c r="M35" s="203"/>
    </row>
    <row r="36" spans="1:13" ht="25.5">
      <c r="A36" s="158" t="s">
        <v>424</v>
      </c>
      <c r="B36" s="347" t="s">
        <v>45</v>
      </c>
      <c r="C36" s="158" t="s">
        <v>63</v>
      </c>
      <c r="D36" s="355" t="s">
        <v>651</v>
      </c>
      <c r="E36" s="348">
        <v>2011</v>
      </c>
      <c r="F36" s="347" t="s">
        <v>283</v>
      </c>
      <c r="G36" s="349" t="s">
        <v>362</v>
      </c>
      <c r="H36" s="350" t="s">
        <v>359</v>
      </c>
      <c r="I36" s="171" t="s">
        <v>49</v>
      </c>
      <c r="J36" s="351">
        <v>0.21739130434782608</v>
      </c>
      <c r="K36" s="352">
        <v>1</v>
      </c>
      <c r="L36" s="353">
        <v>0</v>
      </c>
      <c r="M36" s="203"/>
    </row>
    <row r="37" spans="1:13" ht="25.5">
      <c r="A37" s="158" t="s">
        <v>424</v>
      </c>
      <c r="B37" s="347" t="s">
        <v>45</v>
      </c>
      <c r="C37" s="158" t="s">
        <v>63</v>
      </c>
      <c r="D37" s="355" t="s">
        <v>651</v>
      </c>
      <c r="E37" s="348">
        <v>2011</v>
      </c>
      <c r="F37" s="347" t="s">
        <v>283</v>
      </c>
      <c r="G37" s="349" t="s">
        <v>649</v>
      </c>
      <c r="H37" s="350" t="s">
        <v>359</v>
      </c>
      <c r="I37" s="171" t="s">
        <v>49</v>
      </c>
      <c r="J37" s="351">
        <v>0.41025641025641024</v>
      </c>
      <c r="K37" s="352">
        <v>1</v>
      </c>
      <c r="L37" s="353">
        <v>0.49450899999999998</v>
      </c>
      <c r="M37" s="203"/>
    </row>
    <row r="38" spans="1:13" ht="25.5">
      <c r="A38" s="158" t="s">
        <v>424</v>
      </c>
      <c r="B38" s="347" t="s">
        <v>45</v>
      </c>
      <c r="C38" s="158" t="s">
        <v>63</v>
      </c>
      <c r="D38" s="355" t="s">
        <v>651</v>
      </c>
      <c r="E38" s="348">
        <v>2011</v>
      </c>
      <c r="F38" s="347" t="s">
        <v>283</v>
      </c>
      <c r="G38" s="349" t="s">
        <v>373</v>
      </c>
      <c r="H38" s="350" t="s">
        <v>359</v>
      </c>
      <c r="I38" s="171" t="s">
        <v>49</v>
      </c>
      <c r="J38" s="351">
        <v>0.34615384615384615</v>
      </c>
      <c r="K38" s="352">
        <v>1</v>
      </c>
      <c r="L38" s="353">
        <v>0.34315800000000002</v>
      </c>
      <c r="M38" s="203"/>
    </row>
    <row r="39" spans="1:13" ht="25.5">
      <c r="A39" s="158" t="s">
        <v>424</v>
      </c>
      <c r="B39" s="347" t="s">
        <v>45</v>
      </c>
      <c r="C39" s="158" t="s">
        <v>63</v>
      </c>
      <c r="D39" s="355" t="s">
        <v>651</v>
      </c>
      <c r="E39" s="348">
        <v>2011</v>
      </c>
      <c r="F39" s="347" t="s">
        <v>283</v>
      </c>
      <c r="G39" s="349" t="s">
        <v>362</v>
      </c>
      <c r="H39" s="350" t="s">
        <v>344</v>
      </c>
      <c r="I39" s="171" t="s">
        <v>49</v>
      </c>
      <c r="J39" s="351">
        <v>0.14814814814814814</v>
      </c>
      <c r="K39" s="352">
        <v>1</v>
      </c>
      <c r="L39" s="353">
        <v>0</v>
      </c>
      <c r="M39" s="203"/>
    </row>
    <row r="40" spans="1:13" ht="25.5">
      <c r="A40" s="158" t="s">
        <v>424</v>
      </c>
      <c r="B40" s="347" t="s">
        <v>45</v>
      </c>
      <c r="C40" s="158" t="s">
        <v>63</v>
      </c>
      <c r="D40" s="355" t="s">
        <v>651</v>
      </c>
      <c r="E40" s="348">
        <v>2011</v>
      </c>
      <c r="F40" s="347" t="s">
        <v>283</v>
      </c>
      <c r="G40" s="349" t="s">
        <v>357</v>
      </c>
      <c r="H40" s="350" t="s">
        <v>344</v>
      </c>
      <c r="I40" s="171" t="s">
        <v>49</v>
      </c>
      <c r="J40" s="351">
        <v>0.41134751773049644</v>
      </c>
      <c r="K40" s="352">
        <v>1</v>
      </c>
      <c r="L40" s="353">
        <v>0.219833</v>
      </c>
      <c r="M40" s="203"/>
    </row>
    <row r="41" spans="1:13" ht="25.5">
      <c r="A41" s="158" t="s">
        <v>424</v>
      </c>
      <c r="B41" s="347" t="s">
        <v>45</v>
      </c>
      <c r="C41" s="158" t="s">
        <v>63</v>
      </c>
      <c r="D41" s="355" t="s">
        <v>651</v>
      </c>
      <c r="E41" s="348">
        <v>2011</v>
      </c>
      <c r="F41" s="347" t="s">
        <v>283</v>
      </c>
      <c r="G41" s="349" t="s">
        <v>649</v>
      </c>
      <c r="H41" s="350" t="s">
        <v>344</v>
      </c>
      <c r="I41" s="171" t="s">
        <v>49</v>
      </c>
      <c r="J41" s="351">
        <v>0.47619047619047616</v>
      </c>
      <c r="K41" s="352">
        <v>1</v>
      </c>
      <c r="L41" s="353">
        <v>0.411248</v>
      </c>
      <c r="M41" s="203"/>
    </row>
    <row r="42" spans="1:13" ht="25.5">
      <c r="A42" s="158" t="s">
        <v>424</v>
      </c>
      <c r="B42" s="347" t="s">
        <v>45</v>
      </c>
      <c r="C42" s="158" t="s">
        <v>63</v>
      </c>
      <c r="D42" s="355" t="s">
        <v>651</v>
      </c>
      <c r="E42" s="348">
        <v>2011</v>
      </c>
      <c r="F42" s="347" t="s">
        <v>283</v>
      </c>
      <c r="G42" s="349" t="s">
        <v>625</v>
      </c>
      <c r="H42" s="350" t="s">
        <v>344</v>
      </c>
      <c r="I42" s="171" t="s">
        <v>49</v>
      </c>
      <c r="J42" s="351">
        <v>0.42499999999999999</v>
      </c>
      <c r="K42" s="352">
        <v>1</v>
      </c>
      <c r="L42" s="353">
        <v>0.39752500000000002</v>
      </c>
      <c r="M42" s="203"/>
    </row>
    <row r="43" spans="1:13" ht="25.5">
      <c r="A43" s="158" t="s">
        <v>424</v>
      </c>
      <c r="B43" s="347" t="s">
        <v>45</v>
      </c>
      <c r="C43" s="158" t="s">
        <v>63</v>
      </c>
      <c r="D43" s="355" t="s">
        <v>651</v>
      </c>
      <c r="E43" s="348">
        <v>2011</v>
      </c>
      <c r="F43" s="347" t="s">
        <v>283</v>
      </c>
      <c r="G43" s="349" t="s">
        <v>355</v>
      </c>
      <c r="H43" s="350" t="s">
        <v>344</v>
      </c>
      <c r="I43" s="171" t="s">
        <v>49</v>
      </c>
      <c r="J43" s="351">
        <v>0.45454545454545453</v>
      </c>
      <c r="K43" s="352">
        <v>1</v>
      </c>
      <c r="L43" s="353">
        <v>1.0529919999999999</v>
      </c>
      <c r="M43" s="203"/>
    </row>
    <row r="44" spans="1:13" ht="25.5">
      <c r="A44" s="158" t="s">
        <v>424</v>
      </c>
      <c r="B44" s="347" t="s">
        <v>45</v>
      </c>
      <c r="C44" s="158" t="s">
        <v>63</v>
      </c>
      <c r="D44" s="355" t="s">
        <v>651</v>
      </c>
      <c r="E44" s="348">
        <v>2011</v>
      </c>
      <c r="F44" s="347" t="s">
        <v>283</v>
      </c>
      <c r="G44" s="349" t="s">
        <v>357</v>
      </c>
      <c r="H44" s="350" t="s">
        <v>342</v>
      </c>
      <c r="I44" s="171" t="s">
        <v>49</v>
      </c>
      <c r="J44" s="351">
        <v>0.64615384615384619</v>
      </c>
      <c r="K44" s="352">
        <v>1</v>
      </c>
      <c r="L44" s="353">
        <v>0.21710699999999999</v>
      </c>
      <c r="M44" s="203"/>
    </row>
    <row r="45" spans="1:13" ht="25.5">
      <c r="A45" s="158" t="s">
        <v>424</v>
      </c>
      <c r="B45" s="347" t="s">
        <v>45</v>
      </c>
      <c r="C45" s="158" t="s">
        <v>63</v>
      </c>
      <c r="D45" s="355" t="s">
        <v>651</v>
      </c>
      <c r="E45" s="348">
        <v>2011</v>
      </c>
      <c r="F45" s="347" t="s">
        <v>283</v>
      </c>
      <c r="G45" s="349" t="s">
        <v>625</v>
      </c>
      <c r="H45" s="350" t="s">
        <v>342</v>
      </c>
      <c r="I45" s="171" t="s">
        <v>49</v>
      </c>
      <c r="J45" s="351">
        <v>0.8666666666666667</v>
      </c>
      <c r="K45" s="352">
        <v>1</v>
      </c>
      <c r="L45" s="353">
        <v>0.68706299999999998</v>
      </c>
      <c r="M45" s="203"/>
    </row>
    <row r="46" spans="1:13" ht="25.5">
      <c r="A46" s="158" t="s">
        <v>424</v>
      </c>
      <c r="B46" s="347" t="s">
        <v>45</v>
      </c>
      <c r="C46" s="158" t="s">
        <v>63</v>
      </c>
      <c r="D46" s="355" t="s">
        <v>651</v>
      </c>
      <c r="E46" s="348">
        <v>2011</v>
      </c>
      <c r="F46" s="347" t="s">
        <v>283</v>
      </c>
      <c r="G46" s="349" t="s">
        <v>355</v>
      </c>
      <c r="H46" s="350" t="s">
        <v>342</v>
      </c>
      <c r="I46" s="171" t="s">
        <v>49</v>
      </c>
      <c r="J46" s="351">
        <v>0.5625</v>
      </c>
      <c r="K46" s="352">
        <v>1</v>
      </c>
      <c r="L46" s="353">
        <v>1.001242</v>
      </c>
      <c r="M46" s="203"/>
    </row>
    <row r="47" spans="1:13" ht="25.5">
      <c r="A47" s="158" t="s">
        <v>424</v>
      </c>
      <c r="B47" s="347" t="s">
        <v>45</v>
      </c>
      <c r="C47" s="158" t="s">
        <v>63</v>
      </c>
      <c r="D47" s="355" t="s">
        <v>651</v>
      </c>
      <c r="E47" s="348">
        <v>2011</v>
      </c>
      <c r="F47" s="347" t="s">
        <v>283</v>
      </c>
      <c r="G47" s="349" t="s">
        <v>357</v>
      </c>
      <c r="H47" s="350" t="s">
        <v>365</v>
      </c>
      <c r="I47" s="171" t="s">
        <v>49</v>
      </c>
      <c r="J47" s="351">
        <v>0.76315789473684215</v>
      </c>
      <c r="K47" s="352">
        <v>1</v>
      </c>
      <c r="L47" s="353">
        <v>0.36268099999999998</v>
      </c>
      <c r="M47" s="203"/>
    </row>
    <row r="48" spans="1:13" ht="25.5">
      <c r="A48" s="158" t="s">
        <v>424</v>
      </c>
      <c r="B48" s="347" t="s">
        <v>45</v>
      </c>
      <c r="C48" s="158" t="s">
        <v>63</v>
      </c>
      <c r="D48" s="355" t="s">
        <v>651</v>
      </c>
      <c r="E48" s="348">
        <v>2011</v>
      </c>
      <c r="F48" s="347" t="s">
        <v>283</v>
      </c>
      <c r="G48" s="349" t="s">
        <v>357</v>
      </c>
      <c r="H48" s="350" t="s">
        <v>343</v>
      </c>
      <c r="I48" s="171" t="s">
        <v>49</v>
      </c>
      <c r="J48" s="351">
        <v>0.7407407407407407</v>
      </c>
      <c r="K48" s="352">
        <v>1</v>
      </c>
      <c r="L48" s="353">
        <v>0.48647899999999999</v>
      </c>
      <c r="M48" s="203"/>
    </row>
    <row r="49" spans="1:13" ht="25.5">
      <c r="A49" s="158" t="s">
        <v>424</v>
      </c>
      <c r="B49" s="347" t="s">
        <v>45</v>
      </c>
      <c r="C49" s="158" t="s">
        <v>63</v>
      </c>
      <c r="D49" s="355" t="s">
        <v>67</v>
      </c>
      <c r="E49" s="348">
        <v>2011</v>
      </c>
      <c r="F49" s="347" t="s">
        <v>283</v>
      </c>
      <c r="G49" s="349" t="s">
        <v>357</v>
      </c>
      <c r="H49" s="350" t="s">
        <v>356</v>
      </c>
      <c r="I49" s="171" t="s">
        <v>49</v>
      </c>
      <c r="J49" s="351">
        <v>0.42857142857142855</v>
      </c>
      <c r="K49" s="352">
        <v>1</v>
      </c>
      <c r="L49" s="353">
        <v>0.936585</v>
      </c>
      <c r="M49" s="203"/>
    </row>
    <row r="50" spans="1:13" ht="25.5">
      <c r="A50" s="158" t="s">
        <v>424</v>
      </c>
      <c r="B50" s="347" t="s">
        <v>45</v>
      </c>
      <c r="C50" s="158" t="s">
        <v>63</v>
      </c>
      <c r="D50" s="355" t="s">
        <v>67</v>
      </c>
      <c r="E50" s="348">
        <v>2011</v>
      </c>
      <c r="F50" s="347" t="s">
        <v>283</v>
      </c>
      <c r="G50" s="349" t="s">
        <v>649</v>
      </c>
      <c r="H50" s="350" t="s">
        <v>356</v>
      </c>
      <c r="I50" s="171" t="s">
        <v>49</v>
      </c>
      <c r="J50" s="351">
        <v>0.23664122137404581</v>
      </c>
      <c r="K50" s="352">
        <v>1</v>
      </c>
      <c r="L50" s="353">
        <v>0.22955100000000001</v>
      </c>
      <c r="M50" s="203"/>
    </row>
    <row r="51" spans="1:13" ht="25.5">
      <c r="A51" s="158" t="s">
        <v>424</v>
      </c>
      <c r="B51" s="347" t="s">
        <v>45</v>
      </c>
      <c r="C51" s="158" t="s">
        <v>63</v>
      </c>
      <c r="D51" s="355" t="s">
        <v>67</v>
      </c>
      <c r="E51" s="348">
        <v>2011</v>
      </c>
      <c r="F51" s="347" t="s">
        <v>283</v>
      </c>
      <c r="G51" s="349" t="s">
        <v>362</v>
      </c>
      <c r="H51" s="350" t="s">
        <v>359</v>
      </c>
      <c r="I51" s="171" t="s">
        <v>49</v>
      </c>
      <c r="J51" s="351">
        <v>0.21739130434782608</v>
      </c>
      <c r="K51" s="352">
        <v>1</v>
      </c>
      <c r="L51" s="353">
        <v>0</v>
      </c>
      <c r="M51" s="203"/>
    </row>
    <row r="52" spans="1:13" ht="25.5">
      <c r="A52" s="158" t="s">
        <v>424</v>
      </c>
      <c r="B52" s="347" t="s">
        <v>45</v>
      </c>
      <c r="C52" s="158" t="s">
        <v>63</v>
      </c>
      <c r="D52" s="355" t="s">
        <v>67</v>
      </c>
      <c r="E52" s="348">
        <v>2011</v>
      </c>
      <c r="F52" s="347" t="s">
        <v>283</v>
      </c>
      <c r="G52" s="349" t="s">
        <v>649</v>
      </c>
      <c r="H52" s="350" t="s">
        <v>359</v>
      </c>
      <c r="I52" s="171" t="s">
        <v>49</v>
      </c>
      <c r="J52" s="351">
        <v>0.41025641025641024</v>
      </c>
      <c r="K52" s="352">
        <v>1</v>
      </c>
      <c r="L52" s="353">
        <v>1.197036</v>
      </c>
      <c r="M52" s="203"/>
    </row>
    <row r="53" spans="1:13" ht="25.5">
      <c r="A53" s="158" t="s">
        <v>424</v>
      </c>
      <c r="B53" s="347" t="s">
        <v>45</v>
      </c>
      <c r="C53" s="158" t="s">
        <v>63</v>
      </c>
      <c r="D53" s="355" t="s">
        <v>67</v>
      </c>
      <c r="E53" s="348">
        <v>2011</v>
      </c>
      <c r="F53" s="347" t="s">
        <v>283</v>
      </c>
      <c r="G53" s="349" t="s">
        <v>373</v>
      </c>
      <c r="H53" s="350" t="s">
        <v>359</v>
      </c>
      <c r="I53" s="171" t="s">
        <v>49</v>
      </c>
      <c r="J53" s="351">
        <v>0.34615384615384615</v>
      </c>
      <c r="K53" s="352">
        <v>1</v>
      </c>
      <c r="L53" s="353">
        <v>10.95355</v>
      </c>
      <c r="M53" s="203"/>
    </row>
    <row r="54" spans="1:13" ht="25.5">
      <c r="A54" s="158" t="s">
        <v>424</v>
      </c>
      <c r="B54" s="347" t="s">
        <v>45</v>
      </c>
      <c r="C54" s="158" t="s">
        <v>63</v>
      </c>
      <c r="D54" s="355" t="s">
        <v>67</v>
      </c>
      <c r="E54" s="348">
        <v>2011</v>
      </c>
      <c r="F54" s="347" t="s">
        <v>283</v>
      </c>
      <c r="G54" s="349" t="s">
        <v>362</v>
      </c>
      <c r="H54" s="350" t="s">
        <v>344</v>
      </c>
      <c r="I54" s="171" t="s">
        <v>49</v>
      </c>
      <c r="J54" s="351">
        <v>0.14814814814814814</v>
      </c>
      <c r="K54" s="352">
        <v>1</v>
      </c>
      <c r="L54" s="353">
        <v>0</v>
      </c>
      <c r="M54" s="203"/>
    </row>
    <row r="55" spans="1:13" ht="25.5">
      <c r="A55" s="158" t="s">
        <v>424</v>
      </c>
      <c r="B55" s="347" t="s">
        <v>45</v>
      </c>
      <c r="C55" s="158" t="s">
        <v>63</v>
      </c>
      <c r="D55" s="355" t="s">
        <v>67</v>
      </c>
      <c r="E55" s="348">
        <v>2011</v>
      </c>
      <c r="F55" s="347" t="s">
        <v>283</v>
      </c>
      <c r="G55" s="349" t="s">
        <v>357</v>
      </c>
      <c r="H55" s="350" t="s">
        <v>344</v>
      </c>
      <c r="I55" s="171" t="s">
        <v>49</v>
      </c>
      <c r="J55" s="351">
        <v>0.41134751773049644</v>
      </c>
      <c r="K55" s="352">
        <v>1</v>
      </c>
      <c r="L55" s="353">
        <v>0</v>
      </c>
      <c r="M55" s="203"/>
    </row>
    <row r="56" spans="1:13" ht="25.5">
      <c r="A56" s="158" t="s">
        <v>424</v>
      </c>
      <c r="B56" s="347" t="s">
        <v>45</v>
      </c>
      <c r="C56" s="158" t="s">
        <v>63</v>
      </c>
      <c r="D56" s="355" t="s">
        <v>67</v>
      </c>
      <c r="E56" s="348">
        <v>2011</v>
      </c>
      <c r="F56" s="347" t="s">
        <v>283</v>
      </c>
      <c r="G56" s="349" t="s">
        <v>649</v>
      </c>
      <c r="H56" s="350" t="s">
        <v>344</v>
      </c>
      <c r="I56" s="171" t="s">
        <v>49</v>
      </c>
      <c r="J56" s="351">
        <v>0.47619047619047616</v>
      </c>
      <c r="K56" s="352">
        <v>1</v>
      </c>
      <c r="L56" s="353">
        <v>0</v>
      </c>
      <c r="M56" s="203"/>
    </row>
    <row r="57" spans="1:13" ht="25.5">
      <c r="A57" s="158" t="s">
        <v>424</v>
      </c>
      <c r="B57" s="347" t="s">
        <v>45</v>
      </c>
      <c r="C57" s="158" t="s">
        <v>63</v>
      </c>
      <c r="D57" s="355" t="s">
        <v>67</v>
      </c>
      <c r="E57" s="348">
        <v>2011</v>
      </c>
      <c r="F57" s="347" t="s">
        <v>283</v>
      </c>
      <c r="G57" s="349" t="s">
        <v>625</v>
      </c>
      <c r="H57" s="350" t="s">
        <v>344</v>
      </c>
      <c r="I57" s="171" t="s">
        <v>49</v>
      </c>
      <c r="J57" s="351">
        <v>0.42499999999999999</v>
      </c>
      <c r="K57" s="352">
        <v>1</v>
      </c>
      <c r="L57" s="353">
        <v>1.1656899999999999</v>
      </c>
      <c r="M57" s="203"/>
    </row>
    <row r="58" spans="1:13" ht="25.5">
      <c r="A58" s="158" t="s">
        <v>424</v>
      </c>
      <c r="B58" s="347" t="s">
        <v>45</v>
      </c>
      <c r="C58" s="158" t="s">
        <v>63</v>
      </c>
      <c r="D58" s="355" t="s">
        <v>67</v>
      </c>
      <c r="E58" s="348">
        <v>2011</v>
      </c>
      <c r="F58" s="347" t="s">
        <v>283</v>
      </c>
      <c r="G58" s="349" t="s">
        <v>355</v>
      </c>
      <c r="H58" s="350" t="s">
        <v>344</v>
      </c>
      <c r="I58" s="171" t="s">
        <v>49</v>
      </c>
      <c r="J58" s="351">
        <v>0.45454545454545453</v>
      </c>
      <c r="K58" s="352">
        <v>1</v>
      </c>
      <c r="L58" s="353">
        <v>0.26839000000000002</v>
      </c>
      <c r="M58" s="203"/>
    </row>
    <row r="59" spans="1:13" ht="25.5">
      <c r="A59" s="158" t="s">
        <v>424</v>
      </c>
      <c r="B59" s="347" t="s">
        <v>45</v>
      </c>
      <c r="C59" s="158" t="s">
        <v>63</v>
      </c>
      <c r="D59" s="355" t="s">
        <v>67</v>
      </c>
      <c r="E59" s="348">
        <v>2011</v>
      </c>
      <c r="F59" s="347" t="s">
        <v>283</v>
      </c>
      <c r="G59" s="349" t="s">
        <v>357</v>
      </c>
      <c r="H59" s="350" t="s">
        <v>342</v>
      </c>
      <c r="I59" s="171" t="s">
        <v>49</v>
      </c>
      <c r="J59" s="351">
        <v>0.64615384615384619</v>
      </c>
      <c r="K59" s="352">
        <v>1</v>
      </c>
      <c r="L59" s="353">
        <v>0.47926299999999999</v>
      </c>
      <c r="M59" s="203"/>
    </row>
    <row r="60" spans="1:13" ht="25.5">
      <c r="A60" s="158" t="s">
        <v>424</v>
      </c>
      <c r="B60" s="347" t="s">
        <v>45</v>
      </c>
      <c r="C60" s="158" t="s">
        <v>63</v>
      </c>
      <c r="D60" s="355" t="s">
        <v>67</v>
      </c>
      <c r="E60" s="348">
        <v>2011</v>
      </c>
      <c r="F60" s="347" t="s">
        <v>283</v>
      </c>
      <c r="G60" s="349" t="s">
        <v>625</v>
      </c>
      <c r="H60" s="350" t="s">
        <v>342</v>
      </c>
      <c r="I60" s="171" t="s">
        <v>49</v>
      </c>
      <c r="J60" s="351">
        <v>0.8666666666666667</v>
      </c>
      <c r="K60" s="352">
        <v>1</v>
      </c>
      <c r="L60" s="353">
        <v>1.735212</v>
      </c>
      <c r="M60" s="203"/>
    </row>
    <row r="61" spans="1:13" ht="25.5">
      <c r="A61" s="158" t="s">
        <v>424</v>
      </c>
      <c r="B61" s="347" t="s">
        <v>45</v>
      </c>
      <c r="C61" s="158" t="s">
        <v>63</v>
      </c>
      <c r="D61" s="355" t="s">
        <v>67</v>
      </c>
      <c r="E61" s="348">
        <v>2011</v>
      </c>
      <c r="F61" s="347" t="s">
        <v>283</v>
      </c>
      <c r="G61" s="349" t="s">
        <v>355</v>
      </c>
      <c r="H61" s="350" t="s">
        <v>342</v>
      </c>
      <c r="I61" s="171" t="s">
        <v>49</v>
      </c>
      <c r="J61" s="351">
        <v>0.5625</v>
      </c>
      <c r="K61" s="352">
        <v>1</v>
      </c>
      <c r="L61" s="353">
        <v>2.6343420000000002</v>
      </c>
      <c r="M61" s="203"/>
    </row>
    <row r="62" spans="1:13" ht="25.5">
      <c r="A62" s="158" t="s">
        <v>424</v>
      </c>
      <c r="B62" s="347" t="s">
        <v>45</v>
      </c>
      <c r="C62" s="158" t="s">
        <v>63</v>
      </c>
      <c r="D62" s="355" t="s">
        <v>67</v>
      </c>
      <c r="E62" s="348">
        <v>2011</v>
      </c>
      <c r="F62" s="347" t="s">
        <v>283</v>
      </c>
      <c r="G62" s="349" t="s">
        <v>357</v>
      </c>
      <c r="H62" s="350" t="s">
        <v>365</v>
      </c>
      <c r="I62" s="171" t="s">
        <v>49</v>
      </c>
      <c r="J62" s="351">
        <v>0.76315789473684215</v>
      </c>
      <c r="K62" s="352">
        <v>1</v>
      </c>
      <c r="L62" s="353">
        <v>0.590337</v>
      </c>
      <c r="M62" s="203"/>
    </row>
    <row r="63" spans="1:13" ht="25.5">
      <c r="A63" s="158" t="s">
        <v>424</v>
      </c>
      <c r="B63" s="347" t="s">
        <v>45</v>
      </c>
      <c r="C63" s="158" t="s">
        <v>63</v>
      </c>
      <c r="D63" s="355" t="s">
        <v>67</v>
      </c>
      <c r="E63" s="348">
        <v>2011</v>
      </c>
      <c r="F63" s="347" t="s">
        <v>283</v>
      </c>
      <c r="G63" s="349" t="s">
        <v>357</v>
      </c>
      <c r="H63" s="350" t="s">
        <v>343</v>
      </c>
      <c r="I63" s="171" t="s">
        <v>49</v>
      </c>
      <c r="J63" s="351">
        <v>0.7407407407407407</v>
      </c>
      <c r="K63" s="352">
        <v>1</v>
      </c>
      <c r="L63" s="353">
        <v>0.78959999999999997</v>
      </c>
      <c r="M63" s="203"/>
    </row>
    <row r="64" spans="1:13" ht="25.5">
      <c r="A64" s="158" t="s">
        <v>424</v>
      </c>
      <c r="B64" s="347" t="s">
        <v>45</v>
      </c>
      <c r="C64" s="158" t="s">
        <v>652</v>
      </c>
      <c r="D64" s="355" t="s">
        <v>653</v>
      </c>
      <c r="E64" s="348">
        <v>2011</v>
      </c>
      <c r="F64" s="347" t="s">
        <v>283</v>
      </c>
      <c r="G64" s="349" t="s">
        <v>357</v>
      </c>
      <c r="H64" s="350" t="s">
        <v>356</v>
      </c>
      <c r="I64" s="171" t="s">
        <v>49</v>
      </c>
      <c r="J64" s="351">
        <v>0.42857142857142855</v>
      </c>
      <c r="K64" s="352">
        <v>1</v>
      </c>
      <c r="L64" s="353">
        <v>1.051598</v>
      </c>
      <c r="M64" s="203"/>
    </row>
    <row r="65" spans="1:13" ht="25.5">
      <c r="A65" s="158" t="s">
        <v>424</v>
      </c>
      <c r="B65" s="347" t="s">
        <v>45</v>
      </c>
      <c r="C65" s="158" t="s">
        <v>652</v>
      </c>
      <c r="D65" s="355" t="s">
        <v>653</v>
      </c>
      <c r="E65" s="348">
        <v>2011</v>
      </c>
      <c r="F65" s="347" t="s">
        <v>283</v>
      </c>
      <c r="G65" s="349" t="s">
        <v>649</v>
      </c>
      <c r="H65" s="350" t="s">
        <v>356</v>
      </c>
      <c r="I65" s="171" t="s">
        <v>49</v>
      </c>
      <c r="J65" s="351">
        <v>0.23664122137404581</v>
      </c>
      <c r="K65" s="352">
        <v>1</v>
      </c>
      <c r="L65" s="353">
        <v>0.216918</v>
      </c>
      <c r="M65" s="203"/>
    </row>
    <row r="66" spans="1:13" ht="25.5">
      <c r="A66" s="158" t="s">
        <v>424</v>
      </c>
      <c r="B66" s="347" t="s">
        <v>45</v>
      </c>
      <c r="C66" s="158" t="s">
        <v>652</v>
      </c>
      <c r="D66" s="355" t="s">
        <v>653</v>
      </c>
      <c r="E66" s="348">
        <v>2011</v>
      </c>
      <c r="F66" s="347" t="s">
        <v>283</v>
      </c>
      <c r="G66" s="349" t="s">
        <v>362</v>
      </c>
      <c r="H66" s="350" t="s">
        <v>359</v>
      </c>
      <c r="I66" s="171" t="s">
        <v>49</v>
      </c>
      <c r="J66" s="351">
        <v>0.21739130434782608</v>
      </c>
      <c r="K66" s="352">
        <v>1</v>
      </c>
      <c r="L66" s="353">
        <v>0.85243000000000002</v>
      </c>
      <c r="M66" s="203"/>
    </row>
    <row r="67" spans="1:13" ht="25.5">
      <c r="A67" s="158" t="s">
        <v>424</v>
      </c>
      <c r="B67" s="347" t="s">
        <v>45</v>
      </c>
      <c r="C67" s="158" t="s">
        <v>652</v>
      </c>
      <c r="D67" s="355" t="s">
        <v>653</v>
      </c>
      <c r="E67" s="348">
        <v>2011</v>
      </c>
      <c r="F67" s="347" t="s">
        <v>283</v>
      </c>
      <c r="G67" s="349" t="s">
        <v>649</v>
      </c>
      <c r="H67" s="350" t="s">
        <v>359</v>
      </c>
      <c r="I67" s="171" t="s">
        <v>49</v>
      </c>
      <c r="J67" s="351">
        <v>0.41025641025641024</v>
      </c>
      <c r="K67" s="352">
        <v>1</v>
      </c>
      <c r="L67" s="353">
        <v>0.35706199999999999</v>
      </c>
      <c r="M67" s="203"/>
    </row>
    <row r="68" spans="1:13" ht="25.5">
      <c r="A68" s="158" t="s">
        <v>424</v>
      </c>
      <c r="B68" s="347" t="s">
        <v>45</v>
      </c>
      <c r="C68" s="158" t="s">
        <v>652</v>
      </c>
      <c r="D68" s="355" t="s">
        <v>653</v>
      </c>
      <c r="E68" s="348">
        <v>2011</v>
      </c>
      <c r="F68" s="347" t="s">
        <v>283</v>
      </c>
      <c r="G68" s="349" t="s">
        <v>373</v>
      </c>
      <c r="H68" s="350" t="s">
        <v>359</v>
      </c>
      <c r="I68" s="171" t="s">
        <v>49</v>
      </c>
      <c r="J68" s="351">
        <v>0.34615384615384615</v>
      </c>
      <c r="K68" s="352">
        <v>1</v>
      </c>
      <c r="L68" s="353">
        <v>0.69984000000000002</v>
      </c>
      <c r="M68" s="203"/>
    </row>
    <row r="69" spans="1:13" ht="25.5">
      <c r="A69" s="158" t="s">
        <v>424</v>
      </c>
      <c r="B69" s="347" t="s">
        <v>45</v>
      </c>
      <c r="C69" s="158" t="s">
        <v>652</v>
      </c>
      <c r="D69" s="355" t="s">
        <v>653</v>
      </c>
      <c r="E69" s="348">
        <v>2011</v>
      </c>
      <c r="F69" s="347" t="s">
        <v>283</v>
      </c>
      <c r="G69" s="349" t="s">
        <v>362</v>
      </c>
      <c r="H69" s="350" t="s">
        <v>344</v>
      </c>
      <c r="I69" s="171" t="s">
        <v>49</v>
      </c>
      <c r="J69" s="351">
        <v>0.14814814814814814</v>
      </c>
      <c r="K69" s="352">
        <v>1</v>
      </c>
      <c r="L69" s="353">
        <v>0.51622900000000005</v>
      </c>
      <c r="M69" s="203"/>
    </row>
    <row r="70" spans="1:13" ht="25.5">
      <c r="A70" s="158" t="s">
        <v>424</v>
      </c>
      <c r="B70" s="347" t="s">
        <v>45</v>
      </c>
      <c r="C70" s="158" t="s">
        <v>652</v>
      </c>
      <c r="D70" s="355" t="s">
        <v>653</v>
      </c>
      <c r="E70" s="348">
        <v>2011</v>
      </c>
      <c r="F70" s="347" t="s">
        <v>283</v>
      </c>
      <c r="G70" s="349" t="s">
        <v>357</v>
      </c>
      <c r="H70" s="350" t="s">
        <v>344</v>
      </c>
      <c r="I70" s="171" t="s">
        <v>49</v>
      </c>
      <c r="J70" s="351">
        <v>0.41134751773049644</v>
      </c>
      <c r="K70" s="352">
        <v>1</v>
      </c>
      <c r="L70" s="353">
        <v>0.126</v>
      </c>
      <c r="M70" s="203"/>
    </row>
    <row r="71" spans="1:13" ht="25.5">
      <c r="A71" s="158" t="s">
        <v>424</v>
      </c>
      <c r="B71" s="347" t="s">
        <v>45</v>
      </c>
      <c r="C71" s="158" t="s">
        <v>652</v>
      </c>
      <c r="D71" s="355" t="s">
        <v>653</v>
      </c>
      <c r="E71" s="348">
        <v>2011</v>
      </c>
      <c r="F71" s="347" t="s">
        <v>283</v>
      </c>
      <c r="G71" s="349" t="s">
        <v>649</v>
      </c>
      <c r="H71" s="350" t="s">
        <v>344</v>
      </c>
      <c r="I71" s="171" t="s">
        <v>49</v>
      </c>
      <c r="J71" s="351">
        <v>0.47619047619047616</v>
      </c>
      <c r="K71" s="352">
        <v>1</v>
      </c>
      <c r="L71" s="353">
        <v>0.26918300000000001</v>
      </c>
      <c r="M71" s="203"/>
    </row>
    <row r="72" spans="1:13" ht="25.5">
      <c r="A72" s="158" t="s">
        <v>424</v>
      </c>
      <c r="B72" s="347" t="s">
        <v>45</v>
      </c>
      <c r="C72" s="158" t="s">
        <v>652</v>
      </c>
      <c r="D72" s="355" t="s">
        <v>653</v>
      </c>
      <c r="E72" s="348">
        <v>2011</v>
      </c>
      <c r="F72" s="347" t="s">
        <v>283</v>
      </c>
      <c r="G72" s="349" t="s">
        <v>625</v>
      </c>
      <c r="H72" s="350" t="s">
        <v>344</v>
      </c>
      <c r="I72" s="171" t="s">
        <v>49</v>
      </c>
      <c r="J72" s="351">
        <v>0.42499999999999999</v>
      </c>
      <c r="K72" s="352">
        <v>1</v>
      </c>
      <c r="L72" s="353">
        <v>0.40091900000000003</v>
      </c>
      <c r="M72" s="203"/>
    </row>
    <row r="73" spans="1:13" ht="25.5">
      <c r="A73" s="158" t="s">
        <v>424</v>
      </c>
      <c r="B73" s="347" t="s">
        <v>45</v>
      </c>
      <c r="C73" s="158" t="s">
        <v>652</v>
      </c>
      <c r="D73" s="355" t="s">
        <v>653</v>
      </c>
      <c r="E73" s="348">
        <v>2011</v>
      </c>
      <c r="F73" s="347" t="s">
        <v>283</v>
      </c>
      <c r="G73" s="349" t="s">
        <v>355</v>
      </c>
      <c r="H73" s="350" t="s">
        <v>344</v>
      </c>
      <c r="I73" s="171" t="s">
        <v>49</v>
      </c>
      <c r="J73" s="351">
        <v>0.45454545454545453</v>
      </c>
      <c r="K73" s="352">
        <v>1</v>
      </c>
      <c r="L73" s="353">
        <v>0.24828800000000001</v>
      </c>
      <c r="M73" s="203"/>
    </row>
    <row r="74" spans="1:13" ht="25.5">
      <c r="A74" s="158" t="s">
        <v>424</v>
      </c>
      <c r="B74" s="347" t="s">
        <v>45</v>
      </c>
      <c r="C74" s="158" t="s">
        <v>652</v>
      </c>
      <c r="D74" s="355" t="s">
        <v>653</v>
      </c>
      <c r="E74" s="348">
        <v>2011</v>
      </c>
      <c r="F74" s="347" t="s">
        <v>283</v>
      </c>
      <c r="G74" s="349" t="s">
        <v>357</v>
      </c>
      <c r="H74" s="350" t="s">
        <v>342</v>
      </c>
      <c r="I74" s="171" t="s">
        <v>49</v>
      </c>
      <c r="J74" s="351">
        <v>0.64615384615384619</v>
      </c>
      <c r="K74" s="352">
        <v>1</v>
      </c>
      <c r="L74" s="353">
        <v>9.2563000000000006E-2</v>
      </c>
      <c r="M74" s="203"/>
    </row>
    <row r="75" spans="1:13" ht="25.5">
      <c r="A75" s="158" t="s">
        <v>424</v>
      </c>
      <c r="B75" s="347" t="s">
        <v>45</v>
      </c>
      <c r="C75" s="158" t="s">
        <v>652</v>
      </c>
      <c r="D75" s="355" t="s">
        <v>653</v>
      </c>
      <c r="E75" s="348">
        <v>2011</v>
      </c>
      <c r="F75" s="347" t="s">
        <v>283</v>
      </c>
      <c r="G75" s="349" t="s">
        <v>625</v>
      </c>
      <c r="H75" s="350" t="s">
        <v>342</v>
      </c>
      <c r="I75" s="171" t="s">
        <v>49</v>
      </c>
      <c r="J75" s="351">
        <v>0.8666666666666667</v>
      </c>
      <c r="K75" s="352">
        <v>1</v>
      </c>
      <c r="L75" s="353">
        <v>0.13070799999999999</v>
      </c>
      <c r="M75" s="203"/>
    </row>
    <row r="76" spans="1:13" ht="25.5">
      <c r="A76" s="158" t="s">
        <v>424</v>
      </c>
      <c r="B76" s="347" t="s">
        <v>45</v>
      </c>
      <c r="C76" s="158" t="s">
        <v>652</v>
      </c>
      <c r="D76" s="355" t="s">
        <v>653</v>
      </c>
      <c r="E76" s="348">
        <v>2011</v>
      </c>
      <c r="F76" s="347" t="s">
        <v>283</v>
      </c>
      <c r="G76" s="349" t="s">
        <v>355</v>
      </c>
      <c r="H76" s="350" t="s">
        <v>342</v>
      </c>
      <c r="I76" s="171" t="s">
        <v>49</v>
      </c>
      <c r="J76" s="351">
        <v>0.5625</v>
      </c>
      <c r="K76" s="352">
        <v>1</v>
      </c>
      <c r="L76" s="353">
        <v>0.14762600000000001</v>
      </c>
      <c r="M76" s="203"/>
    </row>
    <row r="77" spans="1:13" ht="25.5">
      <c r="A77" s="158" t="s">
        <v>424</v>
      </c>
      <c r="B77" s="347" t="s">
        <v>45</v>
      </c>
      <c r="C77" s="158" t="s">
        <v>652</v>
      </c>
      <c r="D77" s="355" t="s">
        <v>653</v>
      </c>
      <c r="E77" s="348">
        <v>2011</v>
      </c>
      <c r="F77" s="347" t="s">
        <v>283</v>
      </c>
      <c r="G77" s="349" t="s">
        <v>357</v>
      </c>
      <c r="H77" s="350" t="s">
        <v>365</v>
      </c>
      <c r="I77" s="171" t="s">
        <v>49</v>
      </c>
      <c r="J77" s="351">
        <v>0.76315789473684215</v>
      </c>
      <c r="K77" s="352">
        <v>1</v>
      </c>
      <c r="L77" s="353">
        <v>0.113675</v>
      </c>
      <c r="M77" s="203"/>
    </row>
    <row r="78" spans="1:13" ht="25.5">
      <c r="A78" s="158" t="s">
        <v>424</v>
      </c>
      <c r="B78" s="347" t="s">
        <v>45</v>
      </c>
      <c r="C78" s="158" t="s">
        <v>652</v>
      </c>
      <c r="D78" s="355" t="s">
        <v>653</v>
      </c>
      <c r="E78" s="348">
        <v>2011</v>
      </c>
      <c r="F78" s="347" t="s">
        <v>283</v>
      </c>
      <c r="G78" s="349" t="s">
        <v>357</v>
      </c>
      <c r="H78" s="350" t="s">
        <v>343</v>
      </c>
      <c r="I78" s="171" t="s">
        <v>49</v>
      </c>
      <c r="J78" s="351">
        <v>0.7407407407407407</v>
      </c>
      <c r="K78" s="352">
        <v>1</v>
      </c>
      <c r="L78" s="353">
        <v>0.22237100000000001</v>
      </c>
      <c r="M78" s="203"/>
    </row>
    <row r="79" spans="1:13" ht="25.5">
      <c r="A79" s="158" t="s">
        <v>424</v>
      </c>
      <c r="B79" s="347" t="s">
        <v>45</v>
      </c>
      <c r="C79" s="158" t="s">
        <v>652</v>
      </c>
      <c r="D79" s="355" t="s">
        <v>654</v>
      </c>
      <c r="E79" s="348">
        <v>2011</v>
      </c>
      <c r="F79" s="347" t="s">
        <v>283</v>
      </c>
      <c r="G79" s="349" t="s">
        <v>357</v>
      </c>
      <c r="H79" s="350" t="s">
        <v>356</v>
      </c>
      <c r="I79" s="171" t="s">
        <v>49</v>
      </c>
      <c r="J79" s="351">
        <v>0.42857142857142855</v>
      </c>
      <c r="K79" s="352">
        <v>1</v>
      </c>
      <c r="L79" s="353">
        <v>0.57050199999999995</v>
      </c>
      <c r="M79" s="203"/>
    </row>
    <row r="80" spans="1:13" ht="25.5">
      <c r="A80" s="158" t="s">
        <v>424</v>
      </c>
      <c r="B80" s="347" t="s">
        <v>45</v>
      </c>
      <c r="C80" s="158" t="s">
        <v>652</v>
      </c>
      <c r="D80" s="355" t="s">
        <v>654</v>
      </c>
      <c r="E80" s="348">
        <v>2011</v>
      </c>
      <c r="F80" s="347" t="s">
        <v>283</v>
      </c>
      <c r="G80" s="349" t="s">
        <v>649</v>
      </c>
      <c r="H80" s="350" t="s">
        <v>356</v>
      </c>
      <c r="I80" s="171" t="s">
        <v>49</v>
      </c>
      <c r="J80" s="351">
        <v>0.23664122137404581</v>
      </c>
      <c r="K80" s="352">
        <v>1</v>
      </c>
      <c r="L80" s="353">
        <v>2.9707999999999998E-2</v>
      </c>
      <c r="M80" s="203"/>
    </row>
    <row r="81" spans="1:13" ht="25.5">
      <c r="A81" s="158" t="s">
        <v>424</v>
      </c>
      <c r="B81" s="347" t="s">
        <v>45</v>
      </c>
      <c r="C81" s="158" t="s">
        <v>652</v>
      </c>
      <c r="D81" s="355" t="s">
        <v>654</v>
      </c>
      <c r="E81" s="348">
        <v>2011</v>
      </c>
      <c r="F81" s="347" t="s">
        <v>283</v>
      </c>
      <c r="G81" s="349" t="s">
        <v>362</v>
      </c>
      <c r="H81" s="350" t="s">
        <v>359</v>
      </c>
      <c r="I81" s="171" t="s">
        <v>49</v>
      </c>
      <c r="J81" s="351">
        <v>0.21739130434782608</v>
      </c>
      <c r="K81" s="352">
        <v>1</v>
      </c>
      <c r="L81" s="353">
        <v>0.25361499999999998</v>
      </c>
      <c r="M81" s="203"/>
    </row>
    <row r="82" spans="1:13" ht="25.5">
      <c r="A82" s="158" t="s">
        <v>424</v>
      </c>
      <c r="B82" s="347" t="s">
        <v>45</v>
      </c>
      <c r="C82" s="158" t="s">
        <v>652</v>
      </c>
      <c r="D82" s="355" t="s">
        <v>654</v>
      </c>
      <c r="E82" s="348">
        <v>2011</v>
      </c>
      <c r="F82" s="347" t="s">
        <v>283</v>
      </c>
      <c r="G82" s="349" t="s">
        <v>649</v>
      </c>
      <c r="H82" s="350" t="s">
        <v>359</v>
      </c>
      <c r="I82" s="171" t="s">
        <v>49</v>
      </c>
      <c r="J82" s="351">
        <v>0.41025641025641024</v>
      </c>
      <c r="K82" s="352">
        <v>1</v>
      </c>
      <c r="L82" s="353">
        <v>8.3500000000000005E-2</v>
      </c>
      <c r="M82" s="203"/>
    </row>
    <row r="83" spans="1:13" ht="25.5">
      <c r="A83" s="158" t="s">
        <v>424</v>
      </c>
      <c r="B83" s="347" t="s">
        <v>45</v>
      </c>
      <c r="C83" s="158" t="s">
        <v>652</v>
      </c>
      <c r="D83" s="355" t="s">
        <v>654</v>
      </c>
      <c r="E83" s="348">
        <v>2011</v>
      </c>
      <c r="F83" s="347" t="s">
        <v>283</v>
      </c>
      <c r="G83" s="349" t="s">
        <v>373</v>
      </c>
      <c r="H83" s="350" t="s">
        <v>359</v>
      </c>
      <c r="I83" s="171" t="s">
        <v>49</v>
      </c>
      <c r="J83" s="351">
        <v>0.34615384615384615</v>
      </c>
      <c r="K83" s="352">
        <v>1</v>
      </c>
      <c r="L83" s="353">
        <v>6.7987000000000006E-2</v>
      </c>
      <c r="M83" s="203"/>
    </row>
    <row r="84" spans="1:13" ht="25.5">
      <c r="A84" s="158" t="s">
        <v>424</v>
      </c>
      <c r="B84" s="347" t="s">
        <v>45</v>
      </c>
      <c r="C84" s="158" t="s">
        <v>652</v>
      </c>
      <c r="D84" s="355" t="s">
        <v>654</v>
      </c>
      <c r="E84" s="348">
        <v>2011</v>
      </c>
      <c r="F84" s="347" t="s">
        <v>283</v>
      </c>
      <c r="G84" s="349" t="s">
        <v>362</v>
      </c>
      <c r="H84" s="350" t="s">
        <v>344</v>
      </c>
      <c r="I84" s="171" t="s">
        <v>49</v>
      </c>
      <c r="J84" s="351">
        <v>0.14814814814814814</v>
      </c>
      <c r="K84" s="352">
        <v>1</v>
      </c>
      <c r="L84" s="353">
        <v>7.1304000000000006E-2</v>
      </c>
      <c r="M84" s="203"/>
    </row>
    <row r="85" spans="1:13" ht="25.5">
      <c r="A85" s="158" t="s">
        <v>424</v>
      </c>
      <c r="B85" s="347" t="s">
        <v>45</v>
      </c>
      <c r="C85" s="158" t="s">
        <v>652</v>
      </c>
      <c r="D85" s="355" t="s">
        <v>654</v>
      </c>
      <c r="E85" s="348">
        <v>2011</v>
      </c>
      <c r="F85" s="347" t="s">
        <v>283</v>
      </c>
      <c r="G85" s="349" t="s">
        <v>357</v>
      </c>
      <c r="H85" s="350" t="s">
        <v>344</v>
      </c>
      <c r="I85" s="171" t="s">
        <v>49</v>
      </c>
      <c r="J85" s="351">
        <v>0.41134751773049644</v>
      </c>
      <c r="K85" s="352">
        <v>1</v>
      </c>
      <c r="L85" s="353">
        <v>5.6030000000000003E-2</v>
      </c>
      <c r="M85" s="203"/>
    </row>
    <row r="86" spans="1:13" ht="25.5">
      <c r="A86" s="158" t="s">
        <v>424</v>
      </c>
      <c r="B86" s="347" t="s">
        <v>45</v>
      </c>
      <c r="C86" s="158" t="s">
        <v>652</v>
      </c>
      <c r="D86" s="355" t="s">
        <v>654</v>
      </c>
      <c r="E86" s="348">
        <v>2011</v>
      </c>
      <c r="F86" s="347" t="s">
        <v>283</v>
      </c>
      <c r="G86" s="349" t="s">
        <v>649</v>
      </c>
      <c r="H86" s="350" t="s">
        <v>344</v>
      </c>
      <c r="I86" s="171" t="s">
        <v>49</v>
      </c>
      <c r="J86" s="351">
        <v>0.47619047619047616</v>
      </c>
      <c r="K86" s="352">
        <v>1</v>
      </c>
      <c r="L86" s="353">
        <v>7.9954999999999998E-2</v>
      </c>
      <c r="M86" s="203"/>
    </row>
    <row r="87" spans="1:13" ht="25.5">
      <c r="A87" s="158" t="s">
        <v>424</v>
      </c>
      <c r="B87" s="347" t="s">
        <v>45</v>
      </c>
      <c r="C87" s="158" t="s">
        <v>652</v>
      </c>
      <c r="D87" s="355" t="s">
        <v>654</v>
      </c>
      <c r="E87" s="348">
        <v>2011</v>
      </c>
      <c r="F87" s="347" t="s">
        <v>283</v>
      </c>
      <c r="G87" s="349" t="s">
        <v>625</v>
      </c>
      <c r="H87" s="350" t="s">
        <v>344</v>
      </c>
      <c r="I87" s="171" t="s">
        <v>49</v>
      </c>
      <c r="J87" s="351">
        <v>0.42499999999999999</v>
      </c>
      <c r="K87" s="352">
        <v>1</v>
      </c>
      <c r="L87" s="353">
        <v>0.13800200000000001</v>
      </c>
      <c r="M87" s="203"/>
    </row>
    <row r="88" spans="1:13" ht="25.5">
      <c r="A88" s="158" t="s">
        <v>424</v>
      </c>
      <c r="B88" s="347" t="s">
        <v>45</v>
      </c>
      <c r="C88" s="158" t="s">
        <v>652</v>
      </c>
      <c r="D88" s="355" t="s">
        <v>654</v>
      </c>
      <c r="E88" s="348">
        <v>2011</v>
      </c>
      <c r="F88" s="347" t="s">
        <v>283</v>
      </c>
      <c r="G88" s="349" t="s">
        <v>355</v>
      </c>
      <c r="H88" s="350" t="s">
        <v>344</v>
      </c>
      <c r="I88" s="171" t="s">
        <v>49</v>
      </c>
      <c r="J88" s="351">
        <v>0.45454545454545453</v>
      </c>
      <c r="K88" s="352">
        <v>1</v>
      </c>
      <c r="L88" s="353">
        <v>0.27207300000000001</v>
      </c>
      <c r="M88" s="203"/>
    </row>
    <row r="89" spans="1:13" ht="25.5">
      <c r="A89" s="158" t="s">
        <v>424</v>
      </c>
      <c r="B89" s="347" t="s">
        <v>45</v>
      </c>
      <c r="C89" s="158" t="s">
        <v>652</v>
      </c>
      <c r="D89" s="355" t="s">
        <v>654</v>
      </c>
      <c r="E89" s="348">
        <v>2011</v>
      </c>
      <c r="F89" s="347" t="s">
        <v>283</v>
      </c>
      <c r="G89" s="349" t="s">
        <v>357</v>
      </c>
      <c r="H89" s="350" t="s">
        <v>342</v>
      </c>
      <c r="I89" s="171" t="s">
        <v>49</v>
      </c>
      <c r="J89" s="351">
        <v>0.64615384615384619</v>
      </c>
      <c r="K89" s="352">
        <v>1</v>
      </c>
      <c r="L89" s="353">
        <v>0.108163</v>
      </c>
      <c r="M89" s="203"/>
    </row>
    <row r="90" spans="1:13" ht="25.5">
      <c r="A90" s="158" t="s">
        <v>424</v>
      </c>
      <c r="B90" s="347" t="s">
        <v>45</v>
      </c>
      <c r="C90" s="158" t="s">
        <v>652</v>
      </c>
      <c r="D90" s="355" t="s">
        <v>654</v>
      </c>
      <c r="E90" s="348">
        <v>2011</v>
      </c>
      <c r="F90" s="347" t="s">
        <v>283</v>
      </c>
      <c r="G90" s="349" t="s">
        <v>625</v>
      </c>
      <c r="H90" s="350" t="s">
        <v>342</v>
      </c>
      <c r="I90" s="171" t="s">
        <v>49</v>
      </c>
      <c r="J90" s="351">
        <v>0.8666666666666667</v>
      </c>
      <c r="K90" s="352">
        <v>1</v>
      </c>
      <c r="L90" s="353">
        <v>0.15768399999999999</v>
      </c>
      <c r="M90" s="203"/>
    </row>
    <row r="91" spans="1:13" ht="25.5">
      <c r="A91" s="158" t="s">
        <v>424</v>
      </c>
      <c r="B91" s="347" t="s">
        <v>45</v>
      </c>
      <c r="C91" s="158" t="s">
        <v>652</v>
      </c>
      <c r="D91" s="355" t="s">
        <v>654</v>
      </c>
      <c r="E91" s="348">
        <v>2011</v>
      </c>
      <c r="F91" s="347" t="s">
        <v>283</v>
      </c>
      <c r="G91" s="349" t="s">
        <v>355</v>
      </c>
      <c r="H91" s="350" t="s">
        <v>342</v>
      </c>
      <c r="I91" s="171" t="s">
        <v>49</v>
      </c>
      <c r="J91" s="351">
        <v>0.5625</v>
      </c>
      <c r="K91" s="352">
        <v>1</v>
      </c>
      <c r="L91" s="353">
        <v>0.286885</v>
      </c>
      <c r="M91" s="203"/>
    </row>
    <row r="92" spans="1:13" ht="25.5">
      <c r="A92" s="158" t="s">
        <v>424</v>
      </c>
      <c r="B92" s="347" t="s">
        <v>45</v>
      </c>
      <c r="C92" s="158" t="s">
        <v>652</v>
      </c>
      <c r="D92" s="355" t="s">
        <v>654</v>
      </c>
      <c r="E92" s="348">
        <v>2011</v>
      </c>
      <c r="F92" s="347" t="s">
        <v>283</v>
      </c>
      <c r="G92" s="349" t="s">
        <v>357</v>
      </c>
      <c r="H92" s="350" t="s">
        <v>365</v>
      </c>
      <c r="I92" s="171" t="s">
        <v>49</v>
      </c>
      <c r="J92" s="351">
        <v>0.76315789473684215</v>
      </c>
      <c r="K92" s="352">
        <v>1</v>
      </c>
      <c r="L92" s="353">
        <v>8.5713999999999999E-2</v>
      </c>
      <c r="M92" s="203"/>
    </row>
    <row r="93" spans="1:13" ht="25.5">
      <c r="A93" s="158" t="s">
        <v>424</v>
      </c>
      <c r="B93" s="347" t="s">
        <v>45</v>
      </c>
      <c r="C93" s="158" t="s">
        <v>652</v>
      </c>
      <c r="D93" s="355" t="s">
        <v>654</v>
      </c>
      <c r="E93" s="348">
        <v>2011</v>
      </c>
      <c r="F93" s="347" t="s">
        <v>283</v>
      </c>
      <c r="G93" s="349" t="s">
        <v>357</v>
      </c>
      <c r="H93" s="350" t="s">
        <v>343</v>
      </c>
      <c r="I93" s="171" t="s">
        <v>49</v>
      </c>
      <c r="J93" s="351">
        <v>0.7407407407407407</v>
      </c>
      <c r="K93" s="352">
        <v>1</v>
      </c>
      <c r="L93" s="353">
        <v>0.25653999999999999</v>
      </c>
      <c r="M93" s="203"/>
    </row>
    <row r="94" spans="1:13" ht="25.5">
      <c r="A94" s="158" t="s">
        <v>424</v>
      </c>
      <c r="B94" s="347" t="s">
        <v>45</v>
      </c>
      <c r="C94" s="158" t="s">
        <v>284</v>
      </c>
      <c r="D94" s="355" t="s">
        <v>284</v>
      </c>
      <c r="E94" s="348">
        <v>2011</v>
      </c>
      <c r="F94" s="347" t="s">
        <v>283</v>
      </c>
      <c r="G94" s="349" t="s">
        <v>357</v>
      </c>
      <c r="H94" s="350" t="s">
        <v>356</v>
      </c>
      <c r="I94" s="171" t="s">
        <v>49</v>
      </c>
      <c r="J94" s="351">
        <v>0.42857142857142855</v>
      </c>
      <c r="K94" s="352">
        <v>1</v>
      </c>
      <c r="L94" s="353">
        <v>0.26622299999999999</v>
      </c>
      <c r="M94" s="203"/>
    </row>
    <row r="95" spans="1:13" ht="25.5">
      <c r="A95" s="158" t="s">
        <v>424</v>
      </c>
      <c r="B95" s="347" t="s">
        <v>45</v>
      </c>
      <c r="C95" s="158" t="s">
        <v>284</v>
      </c>
      <c r="D95" s="355" t="s">
        <v>284</v>
      </c>
      <c r="E95" s="348">
        <v>2011</v>
      </c>
      <c r="F95" s="347" t="s">
        <v>283</v>
      </c>
      <c r="G95" s="349" t="s">
        <v>649</v>
      </c>
      <c r="H95" s="350" t="s">
        <v>356</v>
      </c>
      <c r="I95" s="171" t="s">
        <v>49</v>
      </c>
      <c r="J95" s="351">
        <v>0.23664122137404581</v>
      </c>
      <c r="K95" s="352">
        <v>1</v>
      </c>
      <c r="L95" s="353">
        <v>8.8889999999999997E-2</v>
      </c>
      <c r="M95" s="203"/>
    </row>
    <row r="96" spans="1:13" ht="25.5">
      <c r="A96" s="158" t="s">
        <v>424</v>
      </c>
      <c r="B96" s="347" t="s">
        <v>45</v>
      </c>
      <c r="C96" s="158" t="s">
        <v>284</v>
      </c>
      <c r="D96" s="355" t="s">
        <v>284</v>
      </c>
      <c r="E96" s="348">
        <v>2011</v>
      </c>
      <c r="F96" s="347" t="s">
        <v>283</v>
      </c>
      <c r="G96" s="349" t="s">
        <v>362</v>
      </c>
      <c r="H96" s="350" t="s">
        <v>359</v>
      </c>
      <c r="I96" s="171" t="s">
        <v>49</v>
      </c>
      <c r="J96" s="351">
        <v>0.21739130434782608</v>
      </c>
      <c r="K96" s="352">
        <v>1</v>
      </c>
      <c r="L96" s="353">
        <v>0.14980599999999999</v>
      </c>
      <c r="M96" s="203"/>
    </row>
    <row r="97" spans="1:13" ht="25.5">
      <c r="A97" s="158" t="s">
        <v>424</v>
      </c>
      <c r="B97" s="347" t="s">
        <v>45</v>
      </c>
      <c r="C97" s="158" t="s">
        <v>284</v>
      </c>
      <c r="D97" s="355" t="s">
        <v>284</v>
      </c>
      <c r="E97" s="348">
        <v>2011</v>
      </c>
      <c r="F97" s="347" t="s">
        <v>283</v>
      </c>
      <c r="G97" s="349" t="s">
        <v>649</v>
      </c>
      <c r="H97" s="350" t="s">
        <v>359</v>
      </c>
      <c r="I97" s="171" t="s">
        <v>49</v>
      </c>
      <c r="J97" s="351">
        <v>0.41025641025641024</v>
      </c>
      <c r="K97" s="352">
        <v>1</v>
      </c>
      <c r="L97" s="353">
        <v>0.13894999999999999</v>
      </c>
      <c r="M97" s="203"/>
    </row>
    <row r="98" spans="1:13" ht="25.5">
      <c r="A98" s="158" t="s">
        <v>424</v>
      </c>
      <c r="B98" s="347" t="s">
        <v>45</v>
      </c>
      <c r="C98" s="158" t="s">
        <v>284</v>
      </c>
      <c r="D98" s="355" t="s">
        <v>284</v>
      </c>
      <c r="E98" s="348">
        <v>2011</v>
      </c>
      <c r="F98" s="347" t="s">
        <v>283</v>
      </c>
      <c r="G98" s="349" t="s">
        <v>373</v>
      </c>
      <c r="H98" s="350" t="s">
        <v>359</v>
      </c>
      <c r="I98" s="171" t="s">
        <v>49</v>
      </c>
      <c r="J98" s="351">
        <v>0.34615384615384615</v>
      </c>
      <c r="K98" s="352">
        <v>1</v>
      </c>
      <c r="L98" s="353">
        <v>0.17263000000000001</v>
      </c>
      <c r="M98" s="203"/>
    </row>
    <row r="99" spans="1:13" ht="25.5">
      <c r="A99" s="158" t="s">
        <v>424</v>
      </c>
      <c r="B99" s="347" t="s">
        <v>45</v>
      </c>
      <c r="C99" s="158" t="s">
        <v>284</v>
      </c>
      <c r="D99" s="355" t="s">
        <v>284</v>
      </c>
      <c r="E99" s="348">
        <v>2011</v>
      </c>
      <c r="F99" s="347" t="s">
        <v>283</v>
      </c>
      <c r="G99" s="349" t="s">
        <v>362</v>
      </c>
      <c r="H99" s="350" t="s">
        <v>344</v>
      </c>
      <c r="I99" s="171" t="s">
        <v>49</v>
      </c>
      <c r="J99" s="351">
        <v>0.14814814814814814</v>
      </c>
      <c r="K99" s="352">
        <v>1</v>
      </c>
      <c r="L99" s="353">
        <v>0.15564</v>
      </c>
      <c r="M99" s="203"/>
    </row>
    <row r="100" spans="1:13" ht="25.5">
      <c r="A100" s="158" t="s">
        <v>424</v>
      </c>
      <c r="B100" s="347" t="s">
        <v>45</v>
      </c>
      <c r="C100" s="158" t="s">
        <v>284</v>
      </c>
      <c r="D100" s="355" t="s">
        <v>284</v>
      </c>
      <c r="E100" s="348">
        <v>2011</v>
      </c>
      <c r="F100" s="347" t="s">
        <v>283</v>
      </c>
      <c r="G100" s="349" t="s">
        <v>357</v>
      </c>
      <c r="H100" s="350" t="s">
        <v>344</v>
      </c>
      <c r="I100" s="171" t="s">
        <v>49</v>
      </c>
      <c r="J100" s="351">
        <v>0.41134751773049644</v>
      </c>
      <c r="K100" s="352">
        <v>1</v>
      </c>
      <c r="L100" s="353">
        <v>0.105353</v>
      </c>
      <c r="M100" s="203"/>
    </row>
    <row r="101" spans="1:13" ht="25.5">
      <c r="A101" s="158" t="s">
        <v>424</v>
      </c>
      <c r="B101" s="347" t="s">
        <v>45</v>
      </c>
      <c r="C101" s="158" t="s">
        <v>284</v>
      </c>
      <c r="D101" s="355" t="s">
        <v>284</v>
      </c>
      <c r="E101" s="348">
        <v>2011</v>
      </c>
      <c r="F101" s="347" t="s">
        <v>283</v>
      </c>
      <c r="G101" s="349" t="s">
        <v>649</v>
      </c>
      <c r="H101" s="350" t="s">
        <v>344</v>
      </c>
      <c r="I101" s="171" t="s">
        <v>49</v>
      </c>
      <c r="J101" s="351">
        <v>0.47619047619047616</v>
      </c>
      <c r="K101" s="352">
        <v>1</v>
      </c>
      <c r="L101" s="353">
        <v>0.21090900000000001</v>
      </c>
      <c r="M101" s="203"/>
    </row>
    <row r="102" spans="1:13" ht="25.5">
      <c r="A102" s="158" t="s">
        <v>424</v>
      </c>
      <c r="B102" s="347" t="s">
        <v>45</v>
      </c>
      <c r="C102" s="158" t="s">
        <v>284</v>
      </c>
      <c r="D102" s="355" t="s">
        <v>284</v>
      </c>
      <c r="E102" s="348">
        <v>2011</v>
      </c>
      <c r="F102" s="347" t="s">
        <v>283</v>
      </c>
      <c r="G102" s="349" t="s">
        <v>625</v>
      </c>
      <c r="H102" s="350" t="s">
        <v>344</v>
      </c>
      <c r="I102" s="171" t="s">
        <v>49</v>
      </c>
      <c r="J102" s="351">
        <v>0.42499999999999999</v>
      </c>
      <c r="K102" s="352">
        <v>1</v>
      </c>
      <c r="L102" s="353">
        <v>0.13092999999999999</v>
      </c>
      <c r="M102" s="203"/>
    </row>
    <row r="103" spans="1:13" ht="25.5">
      <c r="A103" s="158" t="s">
        <v>424</v>
      </c>
      <c r="B103" s="347" t="s">
        <v>45</v>
      </c>
      <c r="C103" s="158" t="s">
        <v>284</v>
      </c>
      <c r="D103" s="355" t="s">
        <v>284</v>
      </c>
      <c r="E103" s="348">
        <v>2011</v>
      </c>
      <c r="F103" s="347" t="s">
        <v>283</v>
      </c>
      <c r="G103" s="349" t="s">
        <v>355</v>
      </c>
      <c r="H103" s="350" t="s">
        <v>344</v>
      </c>
      <c r="I103" s="171" t="s">
        <v>49</v>
      </c>
      <c r="J103" s="351">
        <v>0.45454545454545453</v>
      </c>
      <c r="K103" s="352">
        <v>1</v>
      </c>
      <c r="L103" s="353">
        <v>0.134656</v>
      </c>
      <c r="M103" s="203"/>
    </row>
    <row r="104" spans="1:13" ht="25.5">
      <c r="A104" s="158" t="s">
        <v>424</v>
      </c>
      <c r="B104" s="347" t="s">
        <v>45</v>
      </c>
      <c r="C104" s="158" t="s">
        <v>284</v>
      </c>
      <c r="D104" s="355" t="s">
        <v>284</v>
      </c>
      <c r="E104" s="348">
        <v>2011</v>
      </c>
      <c r="F104" s="347" t="s">
        <v>283</v>
      </c>
      <c r="G104" s="349" t="s">
        <v>357</v>
      </c>
      <c r="H104" s="350" t="s">
        <v>342</v>
      </c>
      <c r="I104" s="171" t="s">
        <v>49</v>
      </c>
      <c r="J104" s="351">
        <v>0.64615384615384619</v>
      </c>
      <c r="K104" s="352">
        <v>1</v>
      </c>
      <c r="L104" s="353">
        <v>0.112501</v>
      </c>
      <c r="M104" s="203"/>
    </row>
    <row r="105" spans="1:13" ht="25.5">
      <c r="A105" s="158" t="s">
        <v>424</v>
      </c>
      <c r="B105" s="347" t="s">
        <v>45</v>
      </c>
      <c r="C105" s="158" t="s">
        <v>284</v>
      </c>
      <c r="D105" s="355" t="s">
        <v>284</v>
      </c>
      <c r="E105" s="348">
        <v>2011</v>
      </c>
      <c r="F105" s="347" t="s">
        <v>283</v>
      </c>
      <c r="G105" s="349" t="s">
        <v>625</v>
      </c>
      <c r="H105" s="350" t="s">
        <v>342</v>
      </c>
      <c r="I105" s="171" t="s">
        <v>49</v>
      </c>
      <c r="J105" s="351">
        <v>0.8666666666666667</v>
      </c>
      <c r="K105" s="352">
        <v>1</v>
      </c>
      <c r="L105" s="353">
        <v>0.27633799999999997</v>
      </c>
      <c r="M105" s="203"/>
    </row>
    <row r="106" spans="1:13" ht="25.5">
      <c r="A106" s="158" t="s">
        <v>424</v>
      </c>
      <c r="B106" s="347" t="s">
        <v>45</v>
      </c>
      <c r="C106" s="158" t="s">
        <v>284</v>
      </c>
      <c r="D106" s="355" t="s">
        <v>284</v>
      </c>
      <c r="E106" s="348">
        <v>2011</v>
      </c>
      <c r="F106" s="347" t="s">
        <v>283</v>
      </c>
      <c r="G106" s="349" t="s">
        <v>355</v>
      </c>
      <c r="H106" s="350" t="s">
        <v>342</v>
      </c>
      <c r="I106" s="171" t="s">
        <v>49</v>
      </c>
      <c r="J106" s="351">
        <v>0.5625</v>
      </c>
      <c r="K106" s="352">
        <v>1</v>
      </c>
      <c r="L106" s="353">
        <v>0.119742</v>
      </c>
      <c r="M106" s="203"/>
    </row>
    <row r="107" spans="1:13" ht="25.5">
      <c r="A107" s="158" t="s">
        <v>424</v>
      </c>
      <c r="B107" s="347" t="s">
        <v>45</v>
      </c>
      <c r="C107" s="158" t="s">
        <v>284</v>
      </c>
      <c r="D107" s="355" t="s">
        <v>284</v>
      </c>
      <c r="E107" s="348">
        <v>2011</v>
      </c>
      <c r="F107" s="347" t="s">
        <v>283</v>
      </c>
      <c r="G107" s="349" t="s">
        <v>357</v>
      </c>
      <c r="H107" s="350" t="s">
        <v>365</v>
      </c>
      <c r="I107" s="171" t="s">
        <v>49</v>
      </c>
      <c r="J107" s="351">
        <v>0.76315789473684215</v>
      </c>
      <c r="K107" s="352">
        <v>1</v>
      </c>
      <c r="L107" s="353">
        <v>0.10713499999999999</v>
      </c>
      <c r="M107" s="203"/>
    </row>
    <row r="108" spans="1:13" ht="25.5">
      <c r="A108" s="158" t="s">
        <v>424</v>
      </c>
      <c r="B108" s="347" t="s">
        <v>45</v>
      </c>
      <c r="C108" s="158" t="s">
        <v>284</v>
      </c>
      <c r="D108" s="355" t="s">
        <v>284</v>
      </c>
      <c r="E108" s="348">
        <v>2011</v>
      </c>
      <c r="F108" s="347" t="s">
        <v>283</v>
      </c>
      <c r="G108" s="349" t="s">
        <v>357</v>
      </c>
      <c r="H108" s="350" t="s">
        <v>343</v>
      </c>
      <c r="I108" s="171" t="s">
        <v>49</v>
      </c>
      <c r="J108" s="351">
        <v>0.7407407407407407</v>
      </c>
      <c r="K108" s="352">
        <v>1</v>
      </c>
      <c r="L108" s="353">
        <v>0.19825400000000001</v>
      </c>
      <c r="M108" s="203"/>
    </row>
    <row r="109" spans="1:13" ht="25.5">
      <c r="A109" s="158" t="s">
        <v>424</v>
      </c>
      <c r="B109" s="347" t="s">
        <v>45</v>
      </c>
      <c r="C109" s="158" t="s">
        <v>655</v>
      </c>
      <c r="D109" s="355" t="s">
        <v>656</v>
      </c>
      <c r="E109" s="348">
        <v>2011</v>
      </c>
      <c r="F109" s="347" t="s">
        <v>283</v>
      </c>
      <c r="G109" s="349" t="s">
        <v>357</v>
      </c>
      <c r="H109" s="350" t="s">
        <v>356</v>
      </c>
      <c r="I109" s="171" t="s">
        <v>49</v>
      </c>
      <c r="J109" s="351">
        <v>0.42857142857142855</v>
      </c>
      <c r="K109" s="352">
        <v>1</v>
      </c>
      <c r="L109" s="353">
        <v>0.19439300000000001</v>
      </c>
      <c r="M109" s="203"/>
    </row>
    <row r="110" spans="1:13" ht="25.5">
      <c r="A110" s="158" t="s">
        <v>424</v>
      </c>
      <c r="B110" s="347" t="s">
        <v>45</v>
      </c>
      <c r="C110" s="158" t="s">
        <v>655</v>
      </c>
      <c r="D110" s="355" t="s">
        <v>656</v>
      </c>
      <c r="E110" s="348">
        <v>2011</v>
      </c>
      <c r="F110" s="347" t="s">
        <v>283</v>
      </c>
      <c r="G110" s="349" t="s">
        <v>649</v>
      </c>
      <c r="H110" s="350" t="s">
        <v>356</v>
      </c>
      <c r="I110" s="171" t="s">
        <v>49</v>
      </c>
      <c r="J110" s="351">
        <v>0.23664122137404581</v>
      </c>
      <c r="K110" s="352">
        <v>1</v>
      </c>
      <c r="L110" s="353">
        <v>7.9923999999999995E-2</v>
      </c>
      <c r="M110" s="203"/>
    </row>
    <row r="111" spans="1:13" ht="25.5">
      <c r="A111" s="158" t="s">
        <v>424</v>
      </c>
      <c r="B111" s="347" t="s">
        <v>45</v>
      </c>
      <c r="C111" s="158" t="s">
        <v>655</v>
      </c>
      <c r="D111" s="355" t="s">
        <v>656</v>
      </c>
      <c r="E111" s="348">
        <v>2011</v>
      </c>
      <c r="F111" s="347" t="s">
        <v>283</v>
      </c>
      <c r="G111" s="349" t="s">
        <v>362</v>
      </c>
      <c r="H111" s="350" t="s">
        <v>359</v>
      </c>
      <c r="I111" s="171" t="s">
        <v>49</v>
      </c>
      <c r="J111" s="351">
        <v>0.21739130434782608</v>
      </c>
      <c r="K111" s="352">
        <v>1</v>
      </c>
      <c r="L111" s="353">
        <v>0.24807699999999999</v>
      </c>
      <c r="M111" s="203"/>
    </row>
    <row r="112" spans="1:13" ht="25.5">
      <c r="A112" s="158" t="s">
        <v>424</v>
      </c>
      <c r="B112" s="347" t="s">
        <v>45</v>
      </c>
      <c r="C112" s="158" t="s">
        <v>655</v>
      </c>
      <c r="D112" s="355" t="s">
        <v>656</v>
      </c>
      <c r="E112" s="348">
        <v>2011</v>
      </c>
      <c r="F112" s="347" t="s">
        <v>283</v>
      </c>
      <c r="G112" s="349" t="s">
        <v>649</v>
      </c>
      <c r="H112" s="350" t="s">
        <v>359</v>
      </c>
      <c r="I112" s="171" t="s">
        <v>49</v>
      </c>
      <c r="J112" s="351">
        <v>0.41025641025641024</v>
      </c>
      <c r="K112" s="352">
        <v>1</v>
      </c>
      <c r="L112" s="353">
        <v>0.136712</v>
      </c>
      <c r="M112" s="203"/>
    </row>
    <row r="113" spans="1:13" ht="25.5">
      <c r="A113" s="158" t="s">
        <v>424</v>
      </c>
      <c r="B113" s="347" t="s">
        <v>45</v>
      </c>
      <c r="C113" s="158" t="s">
        <v>655</v>
      </c>
      <c r="D113" s="355" t="s">
        <v>656</v>
      </c>
      <c r="E113" s="348">
        <v>2011</v>
      </c>
      <c r="F113" s="347" t="s">
        <v>283</v>
      </c>
      <c r="G113" s="349" t="s">
        <v>373</v>
      </c>
      <c r="H113" s="350" t="s">
        <v>359</v>
      </c>
      <c r="I113" s="171" t="s">
        <v>49</v>
      </c>
      <c r="J113" s="351">
        <v>0.34615384615384615</v>
      </c>
      <c r="K113" s="352">
        <v>1</v>
      </c>
      <c r="L113" s="353">
        <v>0.14502499999999999</v>
      </c>
      <c r="M113" s="203"/>
    </row>
    <row r="114" spans="1:13" ht="25.5">
      <c r="A114" s="158" t="s">
        <v>424</v>
      </c>
      <c r="B114" s="347" t="s">
        <v>45</v>
      </c>
      <c r="C114" s="158" t="s">
        <v>655</v>
      </c>
      <c r="D114" s="355" t="s">
        <v>656</v>
      </c>
      <c r="E114" s="348">
        <v>2011</v>
      </c>
      <c r="F114" s="347" t="s">
        <v>283</v>
      </c>
      <c r="G114" s="349" t="s">
        <v>362</v>
      </c>
      <c r="H114" s="350" t="s">
        <v>344</v>
      </c>
      <c r="I114" s="171" t="s">
        <v>49</v>
      </c>
      <c r="J114" s="351">
        <v>0.14814814814814814</v>
      </c>
      <c r="K114" s="352">
        <v>1</v>
      </c>
      <c r="L114" s="353">
        <v>0.53940900000000003</v>
      </c>
      <c r="M114" s="203"/>
    </row>
    <row r="115" spans="1:13" ht="25.5">
      <c r="A115" s="158" t="s">
        <v>424</v>
      </c>
      <c r="B115" s="347" t="s">
        <v>45</v>
      </c>
      <c r="C115" s="158" t="s">
        <v>655</v>
      </c>
      <c r="D115" s="355" t="s">
        <v>656</v>
      </c>
      <c r="E115" s="348">
        <v>2011</v>
      </c>
      <c r="F115" s="347" t="s">
        <v>283</v>
      </c>
      <c r="G115" s="349" t="s">
        <v>357</v>
      </c>
      <c r="H115" s="350" t="s">
        <v>344</v>
      </c>
      <c r="I115" s="171" t="s">
        <v>49</v>
      </c>
      <c r="J115" s="351">
        <v>0.41134751773049644</v>
      </c>
      <c r="K115" s="352">
        <v>1</v>
      </c>
      <c r="L115" s="353">
        <v>7.5468999999999994E-2</v>
      </c>
      <c r="M115" s="203"/>
    </row>
    <row r="116" spans="1:13" ht="25.5">
      <c r="A116" s="158" t="s">
        <v>424</v>
      </c>
      <c r="B116" s="347" t="s">
        <v>45</v>
      </c>
      <c r="C116" s="158" t="s">
        <v>655</v>
      </c>
      <c r="D116" s="355" t="s">
        <v>656</v>
      </c>
      <c r="E116" s="348">
        <v>2011</v>
      </c>
      <c r="F116" s="347" t="s">
        <v>283</v>
      </c>
      <c r="G116" s="349" t="s">
        <v>649</v>
      </c>
      <c r="H116" s="350" t="s">
        <v>344</v>
      </c>
      <c r="I116" s="171" t="s">
        <v>49</v>
      </c>
      <c r="J116" s="351">
        <v>0.47619047619047616</v>
      </c>
      <c r="K116" s="352">
        <v>1</v>
      </c>
      <c r="L116" s="353">
        <v>0.179784</v>
      </c>
      <c r="M116" s="203"/>
    </row>
    <row r="117" spans="1:13" ht="25.5">
      <c r="A117" s="158" t="s">
        <v>424</v>
      </c>
      <c r="B117" s="347" t="s">
        <v>45</v>
      </c>
      <c r="C117" s="158" t="s">
        <v>655</v>
      </c>
      <c r="D117" s="355" t="s">
        <v>656</v>
      </c>
      <c r="E117" s="348">
        <v>2011</v>
      </c>
      <c r="F117" s="347" t="s">
        <v>283</v>
      </c>
      <c r="G117" s="349" t="s">
        <v>625</v>
      </c>
      <c r="H117" s="350" t="s">
        <v>344</v>
      </c>
      <c r="I117" s="171" t="s">
        <v>49</v>
      </c>
      <c r="J117" s="351">
        <v>0.42499999999999999</v>
      </c>
      <c r="K117" s="352">
        <v>1</v>
      </c>
      <c r="L117" s="353">
        <v>0.113307</v>
      </c>
      <c r="M117" s="203"/>
    </row>
    <row r="118" spans="1:13" ht="25.5">
      <c r="A118" s="158" t="s">
        <v>424</v>
      </c>
      <c r="B118" s="347" t="s">
        <v>45</v>
      </c>
      <c r="C118" s="158" t="s">
        <v>655</v>
      </c>
      <c r="D118" s="355" t="s">
        <v>656</v>
      </c>
      <c r="E118" s="348">
        <v>2011</v>
      </c>
      <c r="F118" s="347" t="s">
        <v>283</v>
      </c>
      <c r="G118" s="349" t="s">
        <v>355</v>
      </c>
      <c r="H118" s="350" t="s">
        <v>344</v>
      </c>
      <c r="I118" s="171" t="s">
        <v>49</v>
      </c>
      <c r="J118" s="351">
        <v>0.45454545454545453</v>
      </c>
      <c r="K118" s="352">
        <v>1</v>
      </c>
      <c r="L118" s="353">
        <v>0.21049699999999999</v>
      </c>
      <c r="M118" s="203"/>
    </row>
    <row r="119" spans="1:13" ht="25.5">
      <c r="A119" s="158" t="s">
        <v>424</v>
      </c>
      <c r="B119" s="347" t="s">
        <v>45</v>
      </c>
      <c r="C119" s="158" t="s">
        <v>655</v>
      </c>
      <c r="D119" s="355" t="s">
        <v>656</v>
      </c>
      <c r="E119" s="348">
        <v>2011</v>
      </c>
      <c r="F119" s="347" t="s">
        <v>283</v>
      </c>
      <c r="G119" s="349" t="s">
        <v>357</v>
      </c>
      <c r="H119" s="350" t="s">
        <v>342</v>
      </c>
      <c r="I119" s="171" t="s">
        <v>49</v>
      </c>
      <c r="J119" s="351">
        <v>0.64615384615384619</v>
      </c>
      <c r="K119" s="352">
        <v>1</v>
      </c>
      <c r="L119" s="353">
        <v>7.8394000000000005E-2</v>
      </c>
      <c r="M119" s="203"/>
    </row>
    <row r="120" spans="1:13" ht="25.5">
      <c r="A120" s="158" t="s">
        <v>424</v>
      </c>
      <c r="B120" s="347" t="s">
        <v>45</v>
      </c>
      <c r="C120" s="158" t="s">
        <v>655</v>
      </c>
      <c r="D120" s="355" t="s">
        <v>656</v>
      </c>
      <c r="E120" s="348">
        <v>2011</v>
      </c>
      <c r="F120" s="347" t="s">
        <v>283</v>
      </c>
      <c r="G120" s="349" t="s">
        <v>625</v>
      </c>
      <c r="H120" s="350" t="s">
        <v>342</v>
      </c>
      <c r="I120" s="171" t="s">
        <v>49</v>
      </c>
      <c r="J120" s="351">
        <v>0.8666666666666667</v>
      </c>
      <c r="K120" s="352">
        <v>1</v>
      </c>
      <c r="L120" s="353">
        <v>0.153665</v>
      </c>
      <c r="M120" s="203"/>
    </row>
    <row r="121" spans="1:13" ht="25.5">
      <c r="A121" s="158" t="s">
        <v>424</v>
      </c>
      <c r="B121" s="347" t="s">
        <v>45</v>
      </c>
      <c r="C121" s="158" t="s">
        <v>655</v>
      </c>
      <c r="D121" s="355" t="s">
        <v>656</v>
      </c>
      <c r="E121" s="348">
        <v>2011</v>
      </c>
      <c r="F121" s="347" t="s">
        <v>283</v>
      </c>
      <c r="G121" s="349" t="s">
        <v>355</v>
      </c>
      <c r="H121" s="350" t="s">
        <v>342</v>
      </c>
      <c r="I121" s="171" t="s">
        <v>49</v>
      </c>
      <c r="J121" s="351">
        <v>0.5625</v>
      </c>
      <c r="K121" s="352">
        <v>1</v>
      </c>
      <c r="L121" s="353">
        <v>0.167462</v>
      </c>
      <c r="M121" s="203"/>
    </row>
    <row r="122" spans="1:13" ht="25.5">
      <c r="A122" s="158" t="s">
        <v>424</v>
      </c>
      <c r="B122" s="347" t="s">
        <v>45</v>
      </c>
      <c r="C122" s="158" t="s">
        <v>655</v>
      </c>
      <c r="D122" s="355" t="s">
        <v>656</v>
      </c>
      <c r="E122" s="348">
        <v>2011</v>
      </c>
      <c r="F122" s="347" t="s">
        <v>283</v>
      </c>
      <c r="G122" s="349" t="s">
        <v>357</v>
      </c>
      <c r="H122" s="350" t="s">
        <v>365</v>
      </c>
      <c r="I122" s="171" t="s">
        <v>49</v>
      </c>
      <c r="J122" s="351">
        <v>0.76315789473684215</v>
      </c>
      <c r="K122" s="352">
        <v>1</v>
      </c>
      <c r="L122" s="353">
        <v>0.11797000000000001</v>
      </c>
      <c r="M122" s="203"/>
    </row>
    <row r="123" spans="1:13" ht="25.5">
      <c r="A123" s="158" t="s">
        <v>424</v>
      </c>
      <c r="B123" s="347" t="s">
        <v>45</v>
      </c>
      <c r="C123" s="158" t="s">
        <v>655</v>
      </c>
      <c r="D123" s="355" t="s">
        <v>656</v>
      </c>
      <c r="E123" s="348">
        <v>2011</v>
      </c>
      <c r="F123" s="347" t="s">
        <v>283</v>
      </c>
      <c r="G123" s="349" t="s">
        <v>357</v>
      </c>
      <c r="H123" s="350" t="s">
        <v>343</v>
      </c>
      <c r="I123" s="171" t="s">
        <v>49</v>
      </c>
      <c r="J123" s="351">
        <v>0.7407407407407407</v>
      </c>
      <c r="K123" s="352">
        <v>1</v>
      </c>
      <c r="L123" s="353">
        <v>0.13015499999999999</v>
      </c>
      <c r="M123" s="203"/>
    </row>
    <row r="124" spans="1:13" ht="25.5">
      <c r="A124" s="158" t="s">
        <v>424</v>
      </c>
      <c r="B124" s="347" t="s">
        <v>45</v>
      </c>
      <c r="C124" s="158" t="s">
        <v>295</v>
      </c>
      <c r="D124" s="355" t="s">
        <v>657</v>
      </c>
      <c r="E124" s="348">
        <v>2011</v>
      </c>
      <c r="F124" s="347" t="s">
        <v>283</v>
      </c>
      <c r="G124" s="349" t="s">
        <v>357</v>
      </c>
      <c r="H124" s="350" t="s">
        <v>356</v>
      </c>
      <c r="I124" s="171" t="s">
        <v>49</v>
      </c>
      <c r="J124" s="351">
        <v>0.42857142857142855</v>
      </c>
      <c r="K124" s="352">
        <v>1</v>
      </c>
      <c r="L124" s="353">
        <v>0.434502</v>
      </c>
      <c r="M124" s="203"/>
    </row>
    <row r="125" spans="1:13" ht="25.5">
      <c r="A125" s="158" t="s">
        <v>424</v>
      </c>
      <c r="B125" s="347" t="s">
        <v>45</v>
      </c>
      <c r="C125" s="158" t="s">
        <v>295</v>
      </c>
      <c r="D125" s="355" t="s">
        <v>657</v>
      </c>
      <c r="E125" s="348">
        <v>2011</v>
      </c>
      <c r="F125" s="347" t="s">
        <v>283</v>
      </c>
      <c r="G125" s="349" t="s">
        <v>649</v>
      </c>
      <c r="H125" s="350" t="s">
        <v>356</v>
      </c>
      <c r="I125" s="171" t="s">
        <v>49</v>
      </c>
      <c r="J125" s="351">
        <v>0.23664122137404581</v>
      </c>
      <c r="K125" s="352">
        <v>1</v>
      </c>
      <c r="L125" s="353">
        <v>7.8175999999999995E-2</v>
      </c>
      <c r="M125" s="203"/>
    </row>
    <row r="126" spans="1:13" ht="25.5">
      <c r="A126" s="158" t="s">
        <v>424</v>
      </c>
      <c r="B126" s="347" t="s">
        <v>45</v>
      </c>
      <c r="C126" s="158" t="s">
        <v>295</v>
      </c>
      <c r="D126" s="355" t="s">
        <v>657</v>
      </c>
      <c r="E126" s="348">
        <v>2011</v>
      </c>
      <c r="F126" s="347" t="s">
        <v>283</v>
      </c>
      <c r="G126" s="349" t="s">
        <v>362</v>
      </c>
      <c r="H126" s="350" t="s">
        <v>359</v>
      </c>
      <c r="I126" s="171" t="s">
        <v>49</v>
      </c>
      <c r="J126" s="351">
        <v>0.21739130434782608</v>
      </c>
      <c r="K126" s="352">
        <v>1</v>
      </c>
      <c r="L126" s="353">
        <v>0.14672299999999999</v>
      </c>
      <c r="M126" s="203"/>
    </row>
    <row r="127" spans="1:13" ht="25.5">
      <c r="A127" s="158" t="s">
        <v>424</v>
      </c>
      <c r="B127" s="347" t="s">
        <v>45</v>
      </c>
      <c r="C127" s="158" t="s">
        <v>295</v>
      </c>
      <c r="D127" s="355" t="s">
        <v>657</v>
      </c>
      <c r="E127" s="348">
        <v>2011</v>
      </c>
      <c r="F127" s="347" t="s">
        <v>283</v>
      </c>
      <c r="G127" s="349" t="s">
        <v>649</v>
      </c>
      <c r="H127" s="350" t="s">
        <v>359</v>
      </c>
      <c r="I127" s="171" t="s">
        <v>49</v>
      </c>
      <c r="J127" s="351">
        <v>0.41025641025641024</v>
      </c>
      <c r="K127" s="352">
        <v>1</v>
      </c>
      <c r="L127" s="353">
        <v>0.12543899999999999</v>
      </c>
      <c r="M127" s="203"/>
    </row>
    <row r="128" spans="1:13" ht="25.5">
      <c r="A128" s="158" t="s">
        <v>424</v>
      </c>
      <c r="B128" s="347" t="s">
        <v>45</v>
      </c>
      <c r="C128" s="158" t="s">
        <v>295</v>
      </c>
      <c r="D128" s="355" t="s">
        <v>657</v>
      </c>
      <c r="E128" s="348">
        <v>2011</v>
      </c>
      <c r="F128" s="347" t="s">
        <v>283</v>
      </c>
      <c r="G128" s="349" t="s">
        <v>373</v>
      </c>
      <c r="H128" s="350" t="s">
        <v>359</v>
      </c>
      <c r="I128" s="171" t="s">
        <v>49</v>
      </c>
      <c r="J128" s="351">
        <v>0.34615384615384615</v>
      </c>
      <c r="K128" s="352">
        <v>1</v>
      </c>
      <c r="L128" s="353">
        <v>0.19067100000000001</v>
      </c>
      <c r="M128" s="203"/>
    </row>
    <row r="129" spans="1:13" ht="25.5">
      <c r="A129" s="158" t="s">
        <v>424</v>
      </c>
      <c r="B129" s="347" t="s">
        <v>45</v>
      </c>
      <c r="C129" s="158" t="s">
        <v>295</v>
      </c>
      <c r="D129" s="355" t="s">
        <v>657</v>
      </c>
      <c r="E129" s="348">
        <v>2011</v>
      </c>
      <c r="F129" s="347" t="s">
        <v>283</v>
      </c>
      <c r="G129" s="349" t="s">
        <v>362</v>
      </c>
      <c r="H129" s="350" t="s">
        <v>344</v>
      </c>
      <c r="I129" s="171" t="s">
        <v>49</v>
      </c>
      <c r="J129" s="351">
        <v>0.14814814814814814</v>
      </c>
      <c r="K129" s="352">
        <v>1</v>
      </c>
      <c r="L129" s="353">
        <v>0.37086999999999998</v>
      </c>
      <c r="M129" s="203"/>
    </row>
    <row r="130" spans="1:13" ht="25.5">
      <c r="A130" s="158" t="s">
        <v>424</v>
      </c>
      <c r="B130" s="347" t="s">
        <v>45</v>
      </c>
      <c r="C130" s="158" t="s">
        <v>295</v>
      </c>
      <c r="D130" s="355" t="s">
        <v>657</v>
      </c>
      <c r="E130" s="348">
        <v>2011</v>
      </c>
      <c r="F130" s="347" t="s">
        <v>283</v>
      </c>
      <c r="G130" s="349" t="s">
        <v>357</v>
      </c>
      <c r="H130" s="350" t="s">
        <v>344</v>
      </c>
      <c r="I130" s="171" t="s">
        <v>49</v>
      </c>
      <c r="J130" s="351">
        <v>0.41134751773049644</v>
      </c>
      <c r="K130" s="352">
        <v>1</v>
      </c>
      <c r="L130" s="353">
        <v>0.10764899999999999</v>
      </c>
      <c r="M130" s="203"/>
    </row>
    <row r="131" spans="1:13" ht="25.5">
      <c r="A131" s="158" t="s">
        <v>424</v>
      </c>
      <c r="B131" s="347" t="s">
        <v>45</v>
      </c>
      <c r="C131" s="158" t="s">
        <v>295</v>
      </c>
      <c r="D131" s="355" t="s">
        <v>657</v>
      </c>
      <c r="E131" s="348">
        <v>2011</v>
      </c>
      <c r="F131" s="347" t="s">
        <v>283</v>
      </c>
      <c r="G131" s="349" t="s">
        <v>649</v>
      </c>
      <c r="H131" s="350" t="s">
        <v>344</v>
      </c>
      <c r="I131" s="171" t="s">
        <v>49</v>
      </c>
      <c r="J131" s="351">
        <v>0.47619047619047616</v>
      </c>
      <c r="K131" s="352">
        <v>1</v>
      </c>
      <c r="L131" s="353">
        <v>0.16142500000000001</v>
      </c>
      <c r="M131" s="203"/>
    </row>
    <row r="132" spans="1:13" ht="25.5">
      <c r="A132" s="158" t="s">
        <v>424</v>
      </c>
      <c r="B132" s="347" t="s">
        <v>45</v>
      </c>
      <c r="C132" s="158" t="s">
        <v>295</v>
      </c>
      <c r="D132" s="355" t="s">
        <v>657</v>
      </c>
      <c r="E132" s="348">
        <v>2011</v>
      </c>
      <c r="F132" s="347" t="s">
        <v>283</v>
      </c>
      <c r="G132" s="349" t="s">
        <v>625</v>
      </c>
      <c r="H132" s="350" t="s">
        <v>344</v>
      </c>
      <c r="I132" s="171" t="s">
        <v>49</v>
      </c>
      <c r="J132" s="351">
        <v>0.42499999999999999</v>
      </c>
      <c r="K132" s="352">
        <v>1</v>
      </c>
      <c r="L132" s="353">
        <v>0.21137400000000001</v>
      </c>
      <c r="M132" s="203"/>
    </row>
    <row r="133" spans="1:13" ht="25.5">
      <c r="A133" s="158" t="s">
        <v>424</v>
      </c>
      <c r="B133" s="347" t="s">
        <v>45</v>
      </c>
      <c r="C133" s="158" t="s">
        <v>295</v>
      </c>
      <c r="D133" s="355" t="s">
        <v>657</v>
      </c>
      <c r="E133" s="348">
        <v>2011</v>
      </c>
      <c r="F133" s="347" t="s">
        <v>283</v>
      </c>
      <c r="G133" s="349" t="s">
        <v>355</v>
      </c>
      <c r="H133" s="350" t="s">
        <v>344</v>
      </c>
      <c r="I133" s="171" t="s">
        <v>49</v>
      </c>
      <c r="J133" s="351">
        <v>0.45454545454545453</v>
      </c>
      <c r="K133" s="352">
        <v>1</v>
      </c>
      <c r="L133" s="353">
        <v>0.126385</v>
      </c>
      <c r="M133" s="203"/>
    </row>
    <row r="134" spans="1:13" ht="25.5">
      <c r="A134" s="158" t="s">
        <v>424</v>
      </c>
      <c r="B134" s="347" t="s">
        <v>45</v>
      </c>
      <c r="C134" s="158" t="s">
        <v>295</v>
      </c>
      <c r="D134" s="355" t="s">
        <v>657</v>
      </c>
      <c r="E134" s="348">
        <v>2011</v>
      </c>
      <c r="F134" s="347" t="s">
        <v>283</v>
      </c>
      <c r="G134" s="349" t="s">
        <v>357</v>
      </c>
      <c r="H134" s="350" t="s">
        <v>342</v>
      </c>
      <c r="I134" s="171" t="s">
        <v>49</v>
      </c>
      <c r="J134" s="351">
        <v>0.64615384615384619</v>
      </c>
      <c r="K134" s="352">
        <v>1</v>
      </c>
      <c r="L134" s="353">
        <v>0.115365</v>
      </c>
      <c r="M134" s="203"/>
    </row>
    <row r="135" spans="1:13" ht="25.5">
      <c r="A135" s="158" t="s">
        <v>424</v>
      </c>
      <c r="B135" s="347" t="s">
        <v>45</v>
      </c>
      <c r="C135" s="158" t="s">
        <v>295</v>
      </c>
      <c r="D135" s="355" t="s">
        <v>657</v>
      </c>
      <c r="E135" s="348">
        <v>2011</v>
      </c>
      <c r="F135" s="347" t="s">
        <v>283</v>
      </c>
      <c r="G135" s="349" t="s">
        <v>625</v>
      </c>
      <c r="H135" s="350" t="s">
        <v>342</v>
      </c>
      <c r="I135" s="171" t="s">
        <v>49</v>
      </c>
      <c r="J135" s="351">
        <v>0.8666666666666667</v>
      </c>
      <c r="K135" s="352">
        <v>1</v>
      </c>
      <c r="L135" s="353">
        <v>0.14546899999999999</v>
      </c>
      <c r="M135" s="203"/>
    </row>
    <row r="136" spans="1:13" ht="25.5">
      <c r="A136" s="158" t="s">
        <v>424</v>
      </c>
      <c r="B136" s="347" t="s">
        <v>45</v>
      </c>
      <c r="C136" s="158" t="s">
        <v>295</v>
      </c>
      <c r="D136" s="355" t="s">
        <v>657</v>
      </c>
      <c r="E136" s="348">
        <v>2011</v>
      </c>
      <c r="F136" s="347" t="s">
        <v>283</v>
      </c>
      <c r="G136" s="349" t="s">
        <v>355</v>
      </c>
      <c r="H136" s="350" t="s">
        <v>342</v>
      </c>
      <c r="I136" s="171" t="s">
        <v>49</v>
      </c>
      <c r="J136" s="351">
        <v>0.5625</v>
      </c>
      <c r="K136" s="352">
        <v>1</v>
      </c>
      <c r="L136" s="353">
        <v>0.211058</v>
      </c>
      <c r="M136" s="203"/>
    </row>
    <row r="137" spans="1:13" ht="25.5">
      <c r="A137" s="158" t="s">
        <v>424</v>
      </c>
      <c r="B137" s="347" t="s">
        <v>45</v>
      </c>
      <c r="C137" s="158" t="s">
        <v>295</v>
      </c>
      <c r="D137" s="355" t="s">
        <v>657</v>
      </c>
      <c r="E137" s="348">
        <v>2011</v>
      </c>
      <c r="F137" s="347" t="s">
        <v>283</v>
      </c>
      <c r="G137" s="349" t="s">
        <v>357</v>
      </c>
      <c r="H137" s="350" t="s">
        <v>365</v>
      </c>
      <c r="I137" s="171" t="s">
        <v>49</v>
      </c>
      <c r="J137" s="351">
        <v>0.76315789473684215</v>
      </c>
      <c r="K137" s="352">
        <v>1</v>
      </c>
      <c r="L137" s="353">
        <v>9.5286999999999997E-2</v>
      </c>
      <c r="M137" s="203"/>
    </row>
    <row r="138" spans="1:13" ht="25.5">
      <c r="A138" s="158" t="s">
        <v>424</v>
      </c>
      <c r="B138" s="347" t="s">
        <v>45</v>
      </c>
      <c r="C138" s="158" t="s">
        <v>295</v>
      </c>
      <c r="D138" s="355" t="s">
        <v>657</v>
      </c>
      <c r="E138" s="348">
        <v>2011</v>
      </c>
      <c r="F138" s="347" t="s">
        <v>283</v>
      </c>
      <c r="G138" s="349" t="s">
        <v>357</v>
      </c>
      <c r="H138" s="350" t="s">
        <v>343</v>
      </c>
      <c r="I138" s="171" t="s">
        <v>49</v>
      </c>
      <c r="J138" s="351">
        <v>0.7407407407407407</v>
      </c>
      <c r="K138" s="352">
        <v>1</v>
      </c>
      <c r="L138" s="353">
        <v>9.5611000000000002E-2</v>
      </c>
      <c r="M138" s="203"/>
    </row>
    <row r="139" spans="1:13" ht="25.5">
      <c r="A139" s="158" t="s">
        <v>424</v>
      </c>
      <c r="B139" s="347" t="s">
        <v>45</v>
      </c>
      <c r="C139" s="158" t="s">
        <v>295</v>
      </c>
      <c r="D139" s="355" t="s">
        <v>658</v>
      </c>
      <c r="E139" s="348">
        <v>2011</v>
      </c>
      <c r="F139" s="347" t="s">
        <v>283</v>
      </c>
      <c r="G139" s="349" t="s">
        <v>357</v>
      </c>
      <c r="H139" s="350" t="s">
        <v>356</v>
      </c>
      <c r="I139" s="171" t="s">
        <v>49</v>
      </c>
      <c r="J139" s="351">
        <v>0.42857142857142855</v>
      </c>
      <c r="K139" s="352">
        <v>1</v>
      </c>
      <c r="L139" s="353">
        <v>0.249727</v>
      </c>
      <c r="M139" s="203"/>
    </row>
    <row r="140" spans="1:13" ht="25.5">
      <c r="A140" s="158" t="s">
        <v>424</v>
      </c>
      <c r="B140" s="347" t="s">
        <v>45</v>
      </c>
      <c r="C140" s="158" t="s">
        <v>295</v>
      </c>
      <c r="D140" s="355" t="s">
        <v>658</v>
      </c>
      <c r="E140" s="348">
        <v>2011</v>
      </c>
      <c r="F140" s="347" t="s">
        <v>283</v>
      </c>
      <c r="G140" s="349" t="s">
        <v>649</v>
      </c>
      <c r="H140" s="350" t="s">
        <v>356</v>
      </c>
      <c r="I140" s="171" t="s">
        <v>49</v>
      </c>
      <c r="J140" s="351">
        <v>0.23664122137404581</v>
      </c>
      <c r="K140" s="352">
        <v>1</v>
      </c>
      <c r="L140" s="353">
        <v>8.0853999999999995E-2</v>
      </c>
      <c r="M140" s="203"/>
    </row>
    <row r="141" spans="1:13" ht="25.5">
      <c r="A141" s="158" t="s">
        <v>424</v>
      </c>
      <c r="B141" s="347" t="s">
        <v>45</v>
      </c>
      <c r="C141" s="158" t="s">
        <v>295</v>
      </c>
      <c r="D141" s="355" t="s">
        <v>658</v>
      </c>
      <c r="E141" s="348">
        <v>2011</v>
      </c>
      <c r="F141" s="347" t="s">
        <v>283</v>
      </c>
      <c r="G141" s="349" t="s">
        <v>362</v>
      </c>
      <c r="H141" s="350" t="s">
        <v>359</v>
      </c>
      <c r="I141" s="171" t="s">
        <v>49</v>
      </c>
      <c r="J141" s="351">
        <v>0.21739130434782608</v>
      </c>
      <c r="K141" s="352">
        <v>1</v>
      </c>
      <c r="L141" s="353">
        <v>9.6092999999999998E-2</v>
      </c>
      <c r="M141" s="203"/>
    </row>
    <row r="142" spans="1:13" ht="25.5">
      <c r="A142" s="158" t="s">
        <v>424</v>
      </c>
      <c r="B142" s="347" t="s">
        <v>45</v>
      </c>
      <c r="C142" s="158" t="s">
        <v>295</v>
      </c>
      <c r="D142" s="355" t="s">
        <v>658</v>
      </c>
      <c r="E142" s="348">
        <v>2011</v>
      </c>
      <c r="F142" s="347" t="s">
        <v>283</v>
      </c>
      <c r="G142" s="349" t="s">
        <v>649</v>
      </c>
      <c r="H142" s="350" t="s">
        <v>359</v>
      </c>
      <c r="I142" s="171" t="s">
        <v>49</v>
      </c>
      <c r="J142" s="351">
        <v>0.41025641025641024</v>
      </c>
      <c r="K142" s="352">
        <v>1</v>
      </c>
      <c r="L142" s="353">
        <v>6.0740000000000002E-2</v>
      </c>
      <c r="M142" s="203"/>
    </row>
    <row r="143" spans="1:13" ht="25.5">
      <c r="A143" s="158" t="s">
        <v>424</v>
      </c>
      <c r="B143" s="347" t="s">
        <v>45</v>
      </c>
      <c r="C143" s="158" t="s">
        <v>295</v>
      </c>
      <c r="D143" s="355" t="s">
        <v>658</v>
      </c>
      <c r="E143" s="348">
        <v>2011</v>
      </c>
      <c r="F143" s="347" t="s">
        <v>283</v>
      </c>
      <c r="G143" s="349" t="s">
        <v>373</v>
      </c>
      <c r="H143" s="350" t="s">
        <v>359</v>
      </c>
      <c r="I143" s="171" t="s">
        <v>49</v>
      </c>
      <c r="J143" s="351">
        <v>0.34615384615384615</v>
      </c>
      <c r="K143" s="352">
        <v>1</v>
      </c>
      <c r="L143" s="353">
        <v>0.148035</v>
      </c>
      <c r="M143" s="203"/>
    </row>
    <row r="144" spans="1:13" ht="25.5">
      <c r="A144" s="158" t="s">
        <v>424</v>
      </c>
      <c r="B144" s="347" t="s">
        <v>45</v>
      </c>
      <c r="C144" s="158" t="s">
        <v>295</v>
      </c>
      <c r="D144" s="355" t="s">
        <v>658</v>
      </c>
      <c r="E144" s="348">
        <v>2011</v>
      </c>
      <c r="F144" s="347" t="s">
        <v>283</v>
      </c>
      <c r="G144" s="349" t="s">
        <v>362</v>
      </c>
      <c r="H144" s="350" t="s">
        <v>344</v>
      </c>
      <c r="I144" s="171" t="s">
        <v>49</v>
      </c>
      <c r="J144" s="351">
        <v>0.14814814814814814</v>
      </c>
      <c r="K144" s="352">
        <v>1</v>
      </c>
      <c r="L144" s="353">
        <v>0.13250999999999999</v>
      </c>
      <c r="M144" s="203"/>
    </row>
    <row r="145" spans="1:13" ht="25.5">
      <c r="A145" s="158" t="s">
        <v>424</v>
      </c>
      <c r="B145" s="347" t="s">
        <v>45</v>
      </c>
      <c r="C145" s="158" t="s">
        <v>295</v>
      </c>
      <c r="D145" s="355" t="s">
        <v>658</v>
      </c>
      <c r="E145" s="348">
        <v>2011</v>
      </c>
      <c r="F145" s="347" t="s">
        <v>283</v>
      </c>
      <c r="G145" s="349" t="s">
        <v>357</v>
      </c>
      <c r="H145" s="350" t="s">
        <v>344</v>
      </c>
      <c r="I145" s="171" t="s">
        <v>49</v>
      </c>
      <c r="J145" s="351">
        <v>0.41134751773049644</v>
      </c>
      <c r="K145" s="352">
        <v>1</v>
      </c>
      <c r="L145" s="353">
        <v>8.8945999999999997E-2</v>
      </c>
      <c r="M145" s="203"/>
    </row>
    <row r="146" spans="1:13" ht="25.5">
      <c r="A146" s="158" t="s">
        <v>424</v>
      </c>
      <c r="B146" s="347" t="s">
        <v>45</v>
      </c>
      <c r="C146" s="158" t="s">
        <v>295</v>
      </c>
      <c r="D146" s="355" t="s">
        <v>658</v>
      </c>
      <c r="E146" s="348">
        <v>2011</v>
      </c>
      <c r="F146" s="347" t="s">
        <v>283</v>
      </c>
      <c r="G146" s="349" t="s">
        <v>649</v>
      </c>
      <c r="H146" s="350" t="s">
        <v>344</v>
      </c>
      <c r="I146" s="171" t="s">
        <v>49</v>
      </c>
      <c r="J146" s="351">
        <v>0.47619047619047616</v>
      </c>
      <c r="K146" s="352">
        <v>1</v>
      </c>
      <c r="L146" s="353">
        <v>0.12698300000000001</v>
      </c>
      <c r="M146" s="203"/>
    </row>
    <row r="147" spans="1:13" ht="25.5">
      <c r="A147" s="158" t="s">
        <v>424</v>
      </c>
      <c r="B147" s="347" t="s">
        <v>45</v>
      </c>
      <c r="C147" s="158" t="s">
        <v>295</v>
      </c>
      <c r="D147" s="355" t="s">
        <v>658</v>
      </c>
      <c r="E147" s="348">
        <v>2011</v>
      </c>
      <c r="F147" s="347" t="s">
        <v>283</v>
      </c>
      <c r="G147" s="349" t="s">
        <v>625</v>
      </c>
      <c r="H147" s="350" t="s">
        <v>344</v>
      </c>
      <c r="I147" s="171" t="s">
        <v>49</v>
      </c>
      <c r="J147" s="351">
        <v>0.42499999999999999</v>
      </c>
      <c r="K147" s="352">
        <v>1</v>
      </c>
      <c r="L147" s="353">
        <v>0.12909999999999999</v>
      </c>
      <c r="M147" s="203"/>
    </row>
    <row r="148" spans="1:13" ht="25.5">
      <c r="A148" s="158" t="s">
        <v>424</v>
      </c>
      <c r="B148" s="347" t="s">
        <v>45</v>
      </c>
      <c r="C148" s="158" t="s">
        <v>295</v>
      </c>
      <c r="D148" s="355" t="s">
        <v>658</v>
      </c>
      <c r="E148" s="348">
        <v>2011</v>
      </c>
      <c r="F148" s="347" t="s">
        <v>283</v>
      </c>
      <c r="G148" s="349" t="s">
        <v>355</v>
      </c>
      <c r="H148" s="350" t="s">
        <v>344</v>
      </c>
      <c r="I148" s="171" t="s">
        <v>49</v>
      </c>
      <c r="J148" s="351">
        <v>0.45454545454545453</v>
      </c>
      <c r="K148" s="352">
        <v>1</v>
      </c>
      <c r="L148" s="353">
        <v>8.8522000000000003E-2</v>
      </c>
      <c r="M148" s="203"/>
    </row>
    <row r="149" spans="1:13" ht="25.5">
      <c r="A149" s="158" t="s">
        <v>424</v>
      </c>
      <c r="B149" s="347" t="s">
        <v>45</v>
      </c>
      <c r="C149" s="158" t="s">
        <v>295</v>
      </c>
      <c r="D149" s="355" t="s">
        <v>658</v>
      </c>
      <c r="E149" s="348">
        <v>2011</v>
      </c>
      <c r="F149" s="347" t="s">
        <v>283</v>
      </c>
      <c r="G149" s="349" t="s">
        <v>357</v>
      </c>
      <c r="H149" s="350" t="s">
        <v>342</v>
      </c>
      <c r="I149" s="171" t="s">
        <v>49</v>
      </c>
      <c r="J149" s="351">
        <v>0.64615384615384619</v>
      </c>
      <c r="K149" s="352">
        <v>1</v>
      </c>
      <c r="L149" s="353">
        <v>6.1348E-2</v>
      </c>
      <c r="M149" s="203"/>
    </row>
    <row r="150" spans="1:13" ht="25.5">
      <c r="A150" s="158" t="s">
        <v>424</v>
      </c>
      <c r="B150" s="347" t="s">
        <v>45</v>
      </c>
      <c r="C150" s="158" t="s">
        <v>295</v>
      </c>
      <c r="D150" s="355" t="s">
        <v>658</v>
      </c>
      <c r="E150" s="348">
        <v>2011</v>
      </c>
      <c r="F150" s="347" t="s">
        <v>283</v>
      </c>
      <c r="G150" s="349" t="s">
        <v>625</v>
      </c>
      <c r="H150" s="350" t="s">
        <v>342</v>
      </c>
      <c r="I150" s="171" t="s">
        <v>49</v>
      </c>
      <c r="J150" s="351">
        <v>0.8666666666666667</v>
      </c>
      <c r="K150" s="352">
        <v>1</v>
      </c>
      <c r="L150" s="353">
        <v>0.236595</v>
      </c>
      <c r="M150" s="203"/>
    </row>
    <row r="151" spans="1:13" ht="25.5">
      <c r="A151" s="158" t="s">
        <v>424</v>
      </c>
      <c r="B151" s="347" t="s">
        <v>45</v>
      </c>
      <c r="C151" s="158" t="s">
        <v>295</v>
      </c>
      <c r="D151" s="355" t="s">
        <v>658</v>
      </c>
      <c r="E151" s="348">
        <v>2011</v>
      </c>
      <c r="F151" s="347" t="s">
        <v>283</v>
      </c>
      <c r="G151" s="349" t="s">
        <v>355</v>
      </c>
      <c r="H151" s="350" t="s">
        <v>342</v>
      </c>
      <c r="I151" s="171" t="s">
        <v>49</v>
      </c>
      <c r="J151" s="351">
        <v>0.5625</v>
      </c>
      <c r="K151" s="352">
        <v>1</v>
      </c>
      <c r="L151" s="353">
        <v>7.4305999999999997E-2</v>
      </c>
      <c r="M151" s="203"/>
    </row>
    <row r="152" spans="1:13" ht="25.5">
      <c r="A152" s="158" t="s">
        <v>424</v>
      </c>
      <c r="B152" s="347" t="s">
        <v>45</v>
      </c>
      <c r="C152" s="158" t="s">
        <v>295</v>
      </c>
      <c r="D152" s="355" t="s">
        <v>658</v>
      </c>
      <c r="E152" s="348">
        <v>2011</v>
      </c>
      <c r="F152" s="347" t="s">
        <v>283</v>
      </c>
      <c r="G152" s="349" t="s">
        <v>357</v>
      </c>
      <c r="H152" s="350" t="s">
        <v>365</v>
      </c>
      <c r="I152" s="171" t="s">
        <v>49</v>
      </c>
      <c r="J152" s="351">
        <v>0.76315789473684215</v>
      </c>
      <c r="K152" s="352">
        <v>1</v>
      </c>
      <c r="L152" s="353">
        <v>7.8572000000000003E-2</v>
      </c>
      <c r="M152" s="203"/>
    </row>
    <row r="153" spans="1:13" ht="25.5">
      <c r="A153" s="158" t="s">
        <v>424</v>
      </c>
      <c r="B153" s="347" t="s">
        <v>45</v>
      </c>
      <c r="C153" s="158" t="s">
        <v>295</v>
      </c>
      <c r="D153" s="355" t="s">
        <v>658</v>
      </c>
      <c r="E153" s="348">
        <v>2011</v>
      </c>
      <c r="F153" s="347" t="s">
        <v>283</v>
      </c>
      <c r="G153" s="349" t="s">
        <v>357</v>
      </c>
      <c r="H153" s="350" t="s">
        <v>343</v>
      </c>
      <c r="I153" s="171" t="s">
        <v>49</v>
      </c>
      <c r="J153" s="351">
        <v>0.7407407407407407</v>
      </c>
      <c r="K153" s="352">
        <v>1</v>
      </c>
      <c r="L153" s="353">
        <v>0.28526200000000002</v>
      </c>
      <c r="M153" s="203"/>
    </row>
    <row r="154" spans="1:13" ht="25.5">
      <c r="A154" s="158" t="s">
        <v>424</v>
      </c>
      <c r="B154" s="347" t="s">
        <v>45</v>
      </c>
      <c r="C154" s="158" t="s">
        <v>295</v>
      </c>
      <c r="D154" s="355" t="s">
        <v>659</v>
      </c>
      <c r="E154" s="348">
        <v>2011</v>
      </c>
      <c r="F154" s="347" t="s">
        <v>283</v>
      </c>
      <c r="G154" s="349" t="s">
        <v>357</v>
      </c>
      <c r="H154" s="350" t="s">
        <v>356</v>
      </c>
      <c r="I154" s="171" t="s">
        <v>49</v>
      </c>
      <c r="J154" s="351">
        <v>0.42857142857142855</v>
      </c>
      <c r="K154" s="352">
        <v>1</v>
      </c>
      <c r="L154" s="353">
        <v>0.65400400000000003</v>
      </c>
      <c r="M154" s="203"/>
    </row>
    <row r="155" spans="1:13" ht="25.5">
      <c r="A155" s="158" t="s">
        <v>424</v>
      </c>
      <c r="B155" s="347" t="s">
        <v>45</v>
      </c>
      <c r="C155" s="158" t="s">
        <v>295</v>
      </c>
      <c r="D155" s="355" t="s">
        <v>659</v>
      </c>
      <c r="E155" s="348">
        <v>2011</v>
      </c>
      <c r="F155" s="347" t="s">
        <v>283</v>
      </c>
      <c r="G155" s="349" t="s">
        <v>649</v>
      </c>
      <c r="H155" s="350" t="s">
        <v>356</v>
      </c>
      <c r="I155" s="171" t="s">
        <v>49</v>
      </c>
      <c r="J155" s="351">
        <v>0.23664122137404581</v>
      </c>
      <c r="K155" s="352">
        <v>1</v>
      </c>
      <c r="L155" s="353">
        <v>0.27054899999999998</v>
      </c>
      <c r="M155" s="203"/>
    </row>
    <row r="156" spans="1:13" ht="25.5">
      <c r="A156" s="158" t="s">
        <v>424</v>
      </c>
      <c r="B156" s="347" t="s">
        <v>45</v>
      </c>
      <c r="C156" s="158" t="s">
        <v>295</v>
      </c>
      <c r="D156" s="355" t="s">
        <v>659</v>
      </c>
      <c r="E156" s="348">
        <v>2011</v>
      </c>
      <c r="F156" s="347" t="s">
        <v>283</v>
      </c>
      <c r="G156" s="349" t="s">
        <v>362</v>
      </c>
      <c r="H156" s="350" t="s">
        <v>359</v>
      </c>
      <c r="I156" s="171" t="s">
        <v>49</v>
      </c>
      <c r="J156" s="351">
        <v>0.21739130434782608</v>
      </c>
      <c r="K156" s="352">
        <v>1</v>
      </c>
      <c r="L156" s="353">
        <v>0</v>
      </c>
      <c r="M156" s="203"/>
    </row>
    <row r="157" spans="1:13" ht="25.5">
      <c r="A157" s="158" t="s">
        <v>424</v>
      </c>
      <c r="B157" s="347" t="s">
        <v>45</v>
      </c>
      <c r="C157" s="158" t="s">
        <v>295</v>
      </c>
      <c r="D157" s="355" t="s">
        <v>659</v>
      </c>
      <c r="E157" s="348">
        <v>2011</v>
      </c>
      <c r="F157" s="347" t="s">
        <v>283</v>
      </c>
      <c r="G157" s="349" t="s">
        <v>649</v>
      </c>
      <c r="H157" s="350" t="s">
        <v>359</v>
      </c>
      <c r="I157" s="171" t="s">
        <v>49</v>
      </c>
      <c r="J157" s="351">
        <v>0.41025641025641024</v>
      </c>
      <c r="K157" s="352">
        <v>1</v>
      </c>
      <c r="L157" s="353">
        <v>0.36403099999999999</v>
      </c>
      <c r="M157" s="203"/>
    </row>
    <row r="158" spans="1:13" ht="25.5">
      <c r="A158" s="158" t="s">
        <v>424</v>
      </c>
      <c r="B158" s="347" t="s">
        <v>45</v>
      </c>
      <c r="C158" s="158" t="s">
        <v>295</v>
      </c>
      <c r="D158" s="355" t="s">
        <v>659</v>
      </c>
      <c r="E158" s="348">
        <v>2011</v>
      </c>
      <c r="F158" s="347" t="s">
        <v>283</v>
      </c>
      <c r="G158" s="349" t="s">
        <v>373</v>
      </c>
      <c r="H158" s="350" t="s">
        <v>359</v>
      </c>
      <c r="I158" s="171" t="s">
        <v>49</v>
      </c>
      <c r="J158" s="351">
        <v>0.34615384615384615</v>
      </c>
      <c r="K158" s="352">
        <v>1</v>
      </c>
      <c r="L158" s="353">
        <v>0.37232199999999999</v>
      </c>
      <c r="M158" s="203"/>
    </row>
    <row r="159" spans="1:13" ht="25.5">
      <c r="A159" s="158" t="s">
        <v>424</v>
      </c>
      <c r="B159" s="347" t="s">
        <v>45</v>
      </c>
      <c r="C159" s="158" t="s">
        <v>295</v>
      </c>
      <c r="D159" s="355" t="s">
        <v>659</v>
      </c>
      <c r="E159" s="348">
        <v>2011</v>
      </c>
      <c r="F159" s="347" t="s">
        <v>283</v>
      </c>
      <c r="G159" s="349" t="s">
        <v>362</v>
      </c>
      <c r="H159" s="350" t="s">
        <v>344</v>
      </c>
      <c r="I159" s="171" t="s">
        <v>49</v>
      </c>
      <c r="J159" s="351">
        <v>0.14814814814814814</v>
      </c>
      <c r="K159" s="352">
        <v>1</v>
      </c>
      <c r="L159" s="353">
        <v>0</v>
      </c>
      <c r="M159" s="203"/>
    </row>
    <row r="160" spans="1:13" ht="25.5">
      <c r="A160" s="158" t="s">
        <v>424</v>
      </c>
      <c r="B160" s="347" t="s">
        <v>45</v>
      </c>
      <c r="C160" s="158" t="s">
        <v>295</v>
      </c>
      <c r="D160" s="355" t="s">
        <v>659</v>
      </c>
      <c r="E160" s="348">
        <v>2011</v>
      </c>
      <c r="F160" s="347" t="s">
        <v>283</v>
      </c>
      <c r="G160" s="349" t="s">
        <v>357</v>
      </c>
      <c r="H160" s="350" t="s">
        <v>344</v>
      </c>
      <c r="I160" s="171" t="s">
        <v>49</v>
      </c>
      <c r="J160" s="351">
        <v>0.41134751773049644</v>
      </c>
      <c r="K160" s="352">
        <v>1</v>
      </c>
      <c r="L160" s="353">
        <v>0.30313200000000001</v>
      </c>
      <c r="M160" s="203"/>
    </row>
    <row r="161" spans="1:13" ht="25.5">
      <c r="A161" s="158" t="s">
        <v>424</v>
      </c>
      <c r="B161" s="347" t="s">
        <v>45</v>
      </c>
      <c r="C161" s="158" t="s">
        <v>295</v>
      </c>
      <c r="D161" s="355" t="s">
        <v>659</v>
      </c>
      <c r="E161" s="348">
        <v>2011</v>
      </c>
      <c r="F161" s="347" t="s">
        <v>283</v>
      </c>
      <c r="G161" s="349" t="s">
        <v>649</v>
      </c>
      <c r="H161" s="350" t="s">
        <v>344</v>
      </c>
      <c r="I161" s="171" t="s">
        <v>49</v>
      </c>
      <c r="J161" s="351">
        <v>0.47619047619047616</v>
      </c>
      <c r="K161" s="352">
        <v>1</v>
      </c>
      <c r="L161" s="353">
        <v>0.391177</v>
      </c>
      <c r="M161" s="203"/>
    </row>
    <row r="162" spans="1:13" ht="25.5">
      <c r="A162" s="158" t="s">
        <v>424</v>
      </c>
      <c r="B162" s="347" t="s">
        <v>45</v>
      </c>
      <c r="C162" s="158" t="s">
        <v>295</v>
      </c>
      <c r="D162" s="355" t="s">
        <v>659</v>
      </c>
      <c r="E162" s="348">
        <v>2011</v>
      </c>
      <c r="F162" s="347" t="s">
        <v>283</v>
      </c>
      <c r="G162" s="349" t="s">
        <v>625</v>
      </c>
      <c r="H162" s="350" t="s">
        <v>344</v>
      </c>
      <c r="I162" s="171" t="s">
        <v>49</v>
      </c>
      <c r="J162" s="351">
        <v>0.42499999999999999</v>
      </c>
      <c r="K162" s="352">
        <v>1</v>
      </c>
      <c r="L162" s="353">
        <v>0.45529799999999998</v>
      </c>
      <c r="M162" s="203"/>
    </row>
    <row r="163" spans="1:13" ht="25.5">
      <c r="A163" s="158" t="s">
        <v>424</v>
      </c>
      <c r="B163" s="347" t="s">
        <v>45</v>
      </c>
      <c r="C163" s="158" t="s">
        <v>295</v>
      </c>
      <c r="D163" s="355" t="s">
        <v>659</v>
      </c>
      <c r="E163" s="348">
        <v>2011</v>
      </c>
      <c r="F163" s="347" t="s">
        <v>283</v>
      </c>
      <c r="G163" s="349" t="s">
        <v>355</v>
      </c>
      <c r="H163" s="350" t="s">
        <v>344</v>
      </c>
      <c r="I163" s="171" t="s">
        <v>49</v>
      </c>
      <c r="J163" s="351">
        <v>0.45454545454545453</v>
      </c>
      <c r="K163" s="352">
        <v>1</v>
      </c>
      <c r="L163" s="353">
        <v>1.0544100000000001</v>
      </c>
      <c r="M163" s="203"/>
    </row>
    <row r="164" spans="1:13" ht="25.5">
      <c r="A164" s="158" t="s">
        <v>424</v>
      </c>
      <c r="B164" s="347" t="s">
        <v>45</v>
      </c>
      <c r="C164" s="158" t="s">
        <v>295</v>
      </c>
      <c r="D164" s="355" t="s">
        <v>659</v>
      </c>
      <c r="E164" s="348">
        <v>2011</v>
      </c>
      <c r="F164" s="347" t="s">
        <v>283</v>
      </c>
      <c r="G164" s="349" t="s">
        <v>357</v>
      </c>
      <c r="H164" s="350" t="s">
        <v>342</v>
      </c>
      <c r="I164" s="171" t="s">
        <v>49</v>
      </c>
      <c r="J164" s="351">
        <v>0.64615384615384619</v>
      </c>
      <c r="K164" s="352">
        <v>1</v>
      </c>
      <c r="L164" s="353">
        <v>0.20077300000000001</v>
      </c>
      <c r="M164" s="203"/>
    </row>
    <row r="165" spans="1:13" ht="25.5">
      <c r="A165" s="158" t="s">
        <v>424</v>
      </c>
      <c r="B165" s="347" t="s">
        <v>45</v>
      </c>
      <c r="C165" s="158" t="s">
        <v>295</v>
      </c>
      <c r="D165" s="355" t="s">
        <v>659</v>
      </c>
      <c r="E165" s="348">
        <v>2011</v>
      </c>
      <c r="F165" s="347" t="s">
        <v>283</v>
      </c>
      <c r="G165" s="349" t="s">
        <v>625</v>
      </c>
      <c r="H165" s="350" t="s">
        <v>342</v>
      </c>
      <c r="I165" s="171" t="s">
        <v>49</v>
      </c>
      <c r="J165" s="351">
        <v>0.8666666666666667</v>
      </c>
      <c r="K165" s="352">
        <v>1</v>
      </c>
      <c r="L165" s="353">
        <v>0.39477699999999999</v>
      </c>
      <c r="M165" s="203"/>
    </row>
    <row r="166" spans="1:13" ht="25.5">
      <c r="A166" s="158" t="s">
        <v>424</v>
      </c>
      <c r="B166" s="347" t="s">
        <v>45</v>
      </c>
      <c r="C166" s="158" t="s">
        <v>295</v>
      </c>
      <c r="D166" s="355" t="s">
        <v>659</v>
      </c>
      <c r="E166" s="348">
        <v>2011</v>
      </c>
      <c r="F166" s="347" t="s">
        <v>283</v>
      </c>
      <c r="G166" s="349" t="s">
        <v>355</v>
      </c>
      <c r="H166" s="350" t="s">
        <v>342</v>
      </c>
      <c r="I166" s="171" t="s">
        <v>49</v>
      </c>
      <c r="J166" s="351">
        <v>0.5625</v>
      </c>
      <c r="K166" s="352">
        <v>1</v>
      </c>
      <c r="L166" s="353">
        <v>0.63548499999999997</v>
      </c>
      <c r="M166" s="203"/>
    </row>
    <row r="167" spans="1:13" ht="25.5">
      <c r="A167" s="158" t="s">
        <v>424</v>
      </c>
      <c r="B167" s="347" t="s">
        <v>45</v>
      </c>
      <c r="C167" s="158" t="s">
        <v>295</v>
      </c>
      <c r="D167" s="355" t="s">
        <v>659</v>
      </c>
      <c r="E167" s="348">
        <v>2011</v>
      </c>
      <c r="F167" s="347" t="s">
        <v>283</v>
      </c>
      <c r="G167" s="349" t="s">
        <v>357</v>
      </c>
      <c r="H167" s="350" t="s">
        <v>365</v>
      </c>
      <c r="I167" s="171" t="s">
        <v>49</v>
      </c>
      <c r="J167" s="351">
        <v>0.76315789473684215</v>
      </c>
      <c r="K167" s="352">
        <v>1</v>
      </c>
      <c r="L167" s="353">
        <v>0.24310399999999999</v>
      </c>
      <c r="M167" s="203"/>
    </row>
    <row r="168" spans="1:13" ht="25.5">
      <c r="A168" s="158" t="s">
        <v>424</v>
      </c>
      <c r="B168" s="347" t="s">
        <v>45</v>
      </c>
      <c r="C168" s="158" t="s">
        <v>295</v>
      </c>
      <c r="D168" s="355" t="s">
        <v>659</v>
      </c>
      <c r="E168" s="348">
        <v>2011</v>
      </c>
      <c r="F168" s="347" t="s">
        <v>283</v>
      </c>
      <c r="G168" s="349" t="s">
        <v>357</v>
      </c>
      <c r="H168" s="350" t="s">
        <v>343</v>
      </c>
      <c r="I168" s="171" t="s">
        <v>49</v>
      </c>
      <c r="J168" s="351">
        <v>0.7407407407407407</v>
      </c>
      <c r="K168" s="352">
        <v>1</v>
      </c>
      <c r="L168" s="353">
        <v>0.53454100000000004</v>
      </c>
      <c r="M168" s="203"/>
    </row>
    <row r="169" spans="1:13" ht="25.5">
      <c r="A169" s="158" t="s">
        <v>424</v>
      </c>
      <c r="B169" s="347" t="s">
        <v>45</v>
      </c>
      <c r="C169" s="158" t="s">
        <v>660</v>
      </c>
      <c r="D169" s="355" t="s">
        <v>661</v>
      </c>
      <c r="E169" s="348">
        <v>2011</v>
      </c>
      <c r="F169" s="347" t="s">
        <v>283</v>
      </c>
      <c r="G169" s="349" t="s">
        <v>357</v>
      </c>
      <c r="H169" s="350" t="s">
        <v>356</v>
      </c>
      <c r="I169" s="171" t="s">
        <v>49</v>
      </c>
      <c r="J169" s="351">
        <v>0.42857142857142855</v>
      </c>
      <c r="K169" s="352">
        <v>1</v>
      </c>
      <c r="L169" s="353">
        <v>0.274397</v>
      </c>
      <c r="M169" s="203"/>
    </row>
    <row r="170" spans="1:13" ht="25.5">
      <c r="A170" s="158" t="s">
        <v>424</v>
      </c>
      <c r="B170" s="347" t="s">
        <v>45</v>
      </c>
      <c r="C170" s="158" t="s">
        <v>660</v>
      </c>
      <c r="D170" s="355" t="s">
        <v>661</v>
      </c>
      <c r="E170" s="348">
        <v>2011</v>
      </c>
      <c r="F170" s="347" t="s">
        <v>283</v>
      </c>
      <c r="G170" s="349" t="s">
        <v>649</v>
      </c>
      <c r="H170" s="350" t="s">
        <v>356</v>
      </c>
      <c r="I170" s="171" t="s">
        <v>49</v>
      </c>
      <c r="J170" s="351">
        <v>0.23664122137404581</v>
      </c>
      <c r="K170" s="352">
        <v>1</v>
      </c>
      <c r="L170" s="353">
        <v>0.119223</v>
      </c>
      <c r="M170" s="203"/>
    </row>
    <row r="171" spans="1:13" ht="25.5">
      <c r="A171" s="158" t="s">
        <v>424</v>
      </c>
      <c r="B171" s="347" t="s">
        <v>45</v>
      </c>
      <c r="C171" s="158" t="s">
        <v>660</v>
      </c>
      <c r="D171" s="355" t="s">
        <v>661</v>
      </c>
      <c r="E171" s="348">
        <v>2011</v>
      </c>
      <c r="F171" s="347" t="s">
        <v>283</v>
      </c>
      <c r="G171" s="349" t="s">
        <v>362</v>
      </c>
      <c r="H171" s="350" t="s">
        <v>359</v>
      </c>
      <c r="I171" s="171" t="s">
        <v>49</v>
      </c>
      <c r="J171" s="351">
        <v>0.21739130434782608</v>
      </c>
      <c r="K171" s="352">
        <v>1</v>
      </c>
      <c r="L171" s="353">
        <v>0.18997800000000001</v>
      </c>
      <c r="M171" s="203"/>
    </row>
    <row r="172" spans="1:13" ht="25.5">
      <c r="A172" s="158" t="s">
        <v>424</v>
      </c>
      <c r="B172" s="347" t="s">
        <v>45</v>
      </c>
      <c r="C172" s="158" t="s">
        <v>660</v>
      </c>
      <c r="D172" s="355" t="s">
        <v>661</v>
      </c>
      <c r="E172" s="348">
        <v>2011</v>
      </c>
      <c r="F172" s="347" t="s">
        <v>283</v>
      </c>
      <c r="G172" s="349" t="s">
        <v>649</v>
      </c>
      <c r="H172" s="350" t="s">
        <v>359</v>
      </c>
      <c r="I172" s="171" t="s">
        <v>49</v>
      </c>
      <c r="J172" s="351">
        <v>0.41025641025641024</v>
      </c>
      <c r="K172" s="352">
        <v>1</v>
      </c>
      <c r="L172" s="353">
        <v>0.12843499999999999</v>
      </c>
      <c r="M172" s="203"/>
    </row>
    <row r="173" spans="1:13" ht="25.5">
      <c r="A173" s="158" t="s">
        <v>424</v>
      </c>
      <c r="B173" s="347" t="s">
        <v>45</v>
      </c>
      <c r="C173" s="158" t="s">
        <v>660</v>
      </c>
      <c r="D173" s="355" t="s">
        <v>661</v>
      </c>
      <c r="E173" s="348">
        <v>2011</v>
      </c>
      <c r="F173" s="347" t="s">
        <v>283</v>
      </c>
      <c r="G173" s="349" t="s">
        <v>373</v>
      </c>
      <c r="H173" s="350" t="s">
        <v>359</v>
      </c>
      <c r="I173" s="171" t="s">
        <v>49</v>
      </c>
      <c r="J173" s="351">
        <v>0.34615384615384615</v>
      </c>
      <c r="K173" s="352">
        <v>1</v>
      </c>
      <c r="L173" s="353">
        <v>0.187468</v>
      </c>
      <c r="M173" s="203"/>
    </row>
    <row r="174" spans="1:13" ht="25.5">
      <c r="A174" s="158" t="s">
        <v>424</v>
      </c>
      <c r="B174" s="347" t="s">
        <v>45</v>
      </c>
      <c r="C174" s="158" t="s">
        <v>660</v>
      </c>
      <c r="D174" s="355" t="s">
        <v>661</v>
      </c>
      <c r="E174" s="348">
        <v>2011</v>
      </c>
      <c r="F174" s="347" t="s">
        <v>283</v>
      </c>
      <c r="G174" s="349" t="s">
        <v>362</v>
      </c>
      <c r="H174" s="350" t="s">
        <v>344</v>
      </c>
      <c r="I174" s="171" t="s">
        <v>49</v>
      </c>
      <c r="J174" s="351">
        <v>0.14814814814814814</v>
      </c>
      <c r="K174" s="352">
        <v>1</v>
      </c>
      <c r="L174" s="353">
        <v>0.29760599999999998</v>
      </c>
      <c r="M174" s="203"/>
    </row>
    <row r="175" spans="1:13" ht="25.5">
      <c r="A175" s="158" t="s">
        <v>424</v>
      </c>
      <c r="B175" s="347" t="s">
        <v>45</v>
      </c>
      <c r="C175" s="158" t="s">
        <v>660</v>
      </c>
      <c r="D175" s="355" t="s">
        <v>661</v>
      </c>
      <c r="E175" s="348">
        <v>2011</v>
      </c>
      <c r="F175" s="347" t="s">
        <v>283</v>
      </c>
      <c r="G175" s="349" t="s">
        <v>357</v>
      </c>
      <c r="H175" s="350" t="s">
        <v>344</v>
      </c>
      <c r="I175" s="171" t="s">
        <v>49</v>
      </c>
      <c r="J175" s="351">
        <v>0.41134751773049644</v>
      </c>
      <c r="K175" s="352">
        <v>1</v>
      </c>
      <c r="L175" s="353">
        <v>0.14390600000000001</v>
      </c>
      <c r="M175" s="203"/>
    </row>
    <row r="176" spans="1:13" ht="25.5">
      <c r="A176" s="158" t="s">
        <v>424</v>
      </c>
      <c r="B176" s="347" t="s">
        <v>45</v>
      </c>
      <c r="C176" s="158" t="s">
        <v>660</v>
      </c>
      <c r="D176" s="355" t="s">
        <v>661</v>
      </c>
      <c r="E176" s="348">
        <v>2011</v>
      </c>
      <c r="F176" s="347" t="s">
        <v>283</v>
      </c>
      <c r="G176" s="349" t="s">
        <v>649</v>
      </c>
      <c r="H176" s="350" t="s">
        <v>344</v>
      </c>
      <c r="I176" s="171" t="s">
        <v>49</v>
      </c>
      <c r="J176" s="351">
        <v>0.47619047619047616</v>
      </c>
      <c r="K176" s="352">
        <v>1</v>
      </c>
      <c r="L176" s="353">
        <v>0.22767599999999999</v>
      </c>
      <c r="M176" s="203"/>
    </row>
    <row r="177" spans="1:13" ht="25.5">
      <c r="A177" s="158" t="s">
        <v>424</v>
      </c>
      <c r="B177" s="347" t="s">
        <v>45</v>
      </c>
      <c r="C177" s="158" t="s">
        <v>660</v>
      </c>
      <c r="D177" s="355" t="s">
        <v>661</v>
      </c>
      <c r="E177" s="348">
        <v>2011</v>
      </c>
      <c r="F177" s="347" t="s">
        <v>283</v>
      </c>
      <c r="G177" s="349" t="s">
        <v>625</v>
      </c>
      <c r="H177" s="350" t="s">
        <v>344</v>
      </c>
      <c r="I177" s="171" t="s">
        <v>49</v>
      </c>
      <c r="J177" s="351">
        <v>0.42499999999999999</v>
      </c>
      <c r="K177" s="352">
        <v>1</v>
      </c>
      <c r="L177" s="353">
        <v>0.187033</v>
      </c>
      <c r="M177" s="203"/>
    </row>
    <row r="178" spans="1:13" ht="25.5">
      <c r="A178" s="158" t="s">
        <v>424</v>
      </c>
      <c r="B178" s="347" t="s">
        <v>45</v>
      </c>
      <c r="C178" s="158" t="s">
        <v>660</v>
      </c>
      <c r="D178" s="355" t="s">
        <v>661</v>
      </c>
      <c r="E178" s="348">
        <v>2011</v>
      </c>
      <c r="F178" s="347" t="s">
        <v>283</v>
      </c>
      <c r="G178" s="349" t="s">
        <v>355</v>
      </c>
      <c r="H178" s="350" t="s">
        <v>344</v>
      </c>
      <c r="I178" s="171" t="s">
        <v>49</v>
      </c>
      <c r="J178" s="351">
        <v>0.45454545454545453</v>
      </c>
      <c r="K178" s="352">
        <v>1</v>
      </c>
      <c r="L178" s="353">
        <v>5.2500999999999999E-2</v>
      </c>
      <c r="M178" s="203"/>
    </row>
    <row r="179" spans="1:13" ht="25.5">
      <c r="A179" s="158" t="s">
        <v>424</v>
      </c>
      <c r="B179" s="347" t="s">
        <v>45</v>
      </c>
      <c r="C179" s="158" t="s">
        <v>660</v>
      </c>
      <c r="D179" s="355" t="s">
        <v>661</v>
      </c>
      <c r="E179" s="348">
        <v>2011</v>
      </c>
      <c r="F179" s="347" t="s">
        <v>283</v>
      </c>
      <c r="G179" s="349" t="s">
        <v>357</v>
      </c>
      <c r="H179" s="350" t="s">
        <v>342</v>
      </c>
      <c r="I179" s="171" t="s">
        <v>49</v>
      </c>
      <c r="J179" s="351">
        <v>0.64615384615384619</v>
      </c>
      <c r="K179" s="352">
        <v>1</v>
      </c>
      <c r="L179" s="353">
        <v>0.127807</v>
      </c>
      <c r="M179" s="203"/>
    </row>
    <row r="180" spans="1:13" ht="25.5">
      <c r="A180" s="158" t="s">
        <v>424</v>
      </c>
      <c r="B180" s="347" t="s">
        <v>45</v>
      </c>
      <c r="C180" s="158" t="s">
        <v>660</v>
      </c>
      <c r="D180" s="355" t="s">
        <v>661</v>
      </c>
      <c r="E180" s="348">
        <v>2011</v>
      </c>
      <c r="F180" s="347" t="s">
        <v>283</v>
      </c>
      <c r="G180" s="349" t="s">
        <v>625</v>
      </c>
      <c r="H180" s="350" t="s">
        <v>342</v>
      </c>
      <c r="I180" s="171" t="s">
        <v>49</v>
      </c>
      <c r="J180" s="351">
        <v>0.8666666666666667</v>
      </c>
      <c r="K180" s="352">
        <v>1</v>
      </c>
      <c r="L180" s="353">
        <v>0.20579500000000001</v>
      </c>
      <c r="M180" s="203"/>
    </row>
    <row r="181" spans="1:13" ht="25.5">
      <c r="A181" s="158" t="s">
        <v>424</v>
      </c>
      <c r="B181" s="347" t="s">
        <v>45</v>
      </c>
      <c r="C181" s="158" t="s">
        <v>660</v>
      </c>
      <c r="D181" s="355" t="s">
        <v>661</v>
      </c>
      <c r="E181" s="348">
        <v>2011</v>
      </c>
      <c r="F181" s="347" t="s">
        <v>283</v>
      </c>
      <c r="G181" s="349" t="s">
        <v>355</v>
      </c>
      <c r="H181" s="350" t="s">
        <v>342</v>
      </c>
      <c r="I181" s="171" t="s">
        <v>49</v>
      </c>
      <c r="J181" s="351">
        <v>0.5625</v>
      </c>
      <c r="K181" s="352">
        <v>1</v>
      </c>
      <c r="L181" s="353">
        <v>0.17450399999999999</v>
      </c>
      <c r="M181" s="203"/>
    </row>
    <row r="182" spans="1:13" ht="25.5">
      <c r="A182" s="158" t="s">
        <v>424</v>
      </c>
      <c r="B182" s="347" t="s">
        <v>45</v>
      </c>
      <c r="C182" s="158" t="s">
        <v>660</v>
      </c>
      <c r="D182" s="355" t="s">
        <v>661</v>
      </c>
      <c r="E182" s="348">
        <v>2011</v>
      </c>
      <c r="F182" s="347" t="s">
        <v>283</v>
      </c>
      <c r="G182" s="349" t="s">
        <v>357</v>
      </c>
      <c r="H182" s="350" t="s">
        <v>365</v>
      </c>
      <c r="I182" s="171" t="s">
        <v>49</v>
      </c>
      <c r="J182" s="351">
        <v>0.76315789473684215</v>
      </c>
      <c r="K182" s="352">
        <v>1</v>
      </c>
      <c r="L182" s="353">
        <v>0.227051</v>
      </c>
      <c r="M182" s="203"/>
    </row>
    <row r="183" spans="1:13" ht="25.5">
      <c r="A183" s="158" t="s">
        <v>424</v>
      </c>
      <c r="B183" s="347" t="s">
        <v>45</v>
      </c>
      <c r="C183" s="158" t="s">
        <v>660</v>
      </c>
      <c r="D183" s="355" t="s">
        <v>661</v>
      </c>
      <c r="E183" s="348">
        <v>2011</v>
      </c>
      <c r="F183" s="347" t="s">
        <v>283</v>
      </c>
      <c r="G183" s="349" t="s">
        <v>357</v>
      </c>
      <c r="H183" s="350" t="s">
        <v>343</v>
      </c>
      <c r="I183" s="171" t="s">
        <v>49</v>
      </c>
      <c r="J183" s="351">
        <v>0.7407407407407407</v>
      </c>
      <c r="K183" s="352">
        <v>1</v>
      </c>
      <c r="L183" s="353">
        <v>0.30924499999999999</v>
      </c>
      <c r="M183" s="203"/>
    </row>
    <row r="184" spans="1:13" ht="25.5">
      <c r="A184" s="158" t="s">
        <v>424</v>
      </c>
      <c r="B184" s="347" t="s">
        <v>45</v>
      </c>
      <c r="C184" s="158" t="s">
        <v>662</v>
      </c>
      <c r="D184" s="355" t="s">
        <v>663</v>
      </c>
      <c r="E184" s="348">
        <v>2011</v>
      </c>
      <c r="F184" s="347" t="s">
        <v>283</v>
      </c>
      <c r="G184" s="349" t="s">
        <v>357</v>
      </c>
      <c r="H184" s="350" t="s">
        <v>356</v>
      </c>
      <c r="I184" s="171" t="s">
        <v>49</v>
      </c>
      <c r="J184" s="351">
        <v>0.42857142857142855</v>
      </c>
      <c r="K184" s="352">
        <v>1</v>
      </c>
      <c r="L184" s="353">
        <v>0.298348</v>
      </c>
      <c r="M184" s="203"/>
    </row>
    <row r="185" spans="1:13" ht="25.5">
      <c r="A185" s="158" t="s">
        <v>424</v>
      </c>
      <c r="B185" s="347" t="s">
        <v>45</v>
      </c>
      <c r="C185" s="158" t="s">
        <v>662</v>
      </c>
      <c r="D185" s="355" t="s">
        <v>663</v>
      </c>
      <c r="E185" s="348">
        <v>2011</v>
      </c>
      <c r="F185" s="347" t="s">
        <v>283</v>
      </c>
      <c r="G185" s="349" t="s">
        <v>649</v>
      </c>
      <c r="H185" s="350" t="s">
        <v>356</v>
      </c>
      <c r="I185" s="171" t="s">
        <v>49</v>
      </c>
      <c r="J185" s="351">
        <v>0.23664122137404581</v>
      </c>
      <c r="K185" s="352">
        <v>1</v>
      </c>
      <c r="L185" s="353">
        <v>9.8038E-2</v>
      </c>
      <c r="M185" s="203"/>
    </row>
    <row r="186" spans="1:13" ht="25.5">
      <c r="A186" s="158" t="s">
        <v>424</v>
      </c>
      <c r="B186" s="347" t="s">
        <v>45</v>
      </c>
      <c r="C186" s="158" t="s">
        <v>662</v>
      </c>
      <c r="D186" s="355" t="s">
        <v>663</v>
      </c>
      <c r="E186" s="348">
        <v>2011</v>
      </c>
      <c r="F186" s="347" t="s">
        <v>283</v>
      </c>
      <c r="G186" s="349" t="s">
        <v>362</v>
      </c>
      <c r="H186" s="350" t="s">
        <v>359</v>
      </c>
      <c r="I186" s="171" t="s">
        <v>49</v>
      </c>
      <c r="J186" s="351">
        <v>0.21739130434782608</v>
      </c>
      <c r="K186" s="352">
        <v>1</v>
      </c>
      <c r="L186" s="353">
        <v>0.33687800000000001</v>
      </c>
      <c r="M186" s="203"/>
    </row>
    <row r="187" spans="1:13" ht="25.5">
      <c r="A187" s="158" t="s">
        <v>424</v>
      </c>
      <c r="B187" s="347" t="s">
        <v>45</v>
      </c>
      <c r="C187" s="158" t="s">
        <v>662</v>
      </c>
      <c r="D187" s="355" t="s">
        <v>663</v>
      </c>
      <c r="E187" s="348">
        <v>2011</v>
      </c>
      <c r="F187" s="347" t="s">
        <v>283</v>
      </c>
      <c r="G187" s="349" t="s">
        <v>649</v>
      </c>
      <c r="H187" s="350" t="s">
        <v>359</v>
      </c>
      <c r="I187" s="171" t="s">
        <v>49</v>
      </c>
      <c r="J187" s="351">
        <v>0.41025641025641024</v>
      </c>
      <c r="K187" s="352">
        <v>1</v>
      </c>
      <c r="L187" s="353">
        <v>0.12948699999999999</v>
      </c>
      <c r="M187" s="203"/>
    </row>
    <row r="188" spans="1:13" ht="25.5">
      <c r="A188" s="158" t="s">
        <v>424</v>
      </c>
      <c r="B188" s="347" t="s">
        <v>45</v>
      </c>
      <c r="C188" s="158" t="s">
        <v>662</v>
      </c>
      <c r="D188" s="355" t="s">
        <v>663</v>
      </c>
      <c r="E188" s="348">
        <v>2011</v>
      </c>
      <c r="F188" s="347" t="s">
        <v>283</v>
      </c>
      <c r="G188" s="349" t="s">
        <v>373</v>
      </c>
      <c r="H188" s="350" t="s">
        <v>359</v>
      </c>
      <c r="I188" s="171" t="s">
        <v>49</v>
      </c>
      <c r="J188" s="351">
        <v>0.34615384615384615</v>
      </c>
      <c r="K188" s="352">
        <v>1</v>
      </c>
      <c r="L188" s="353">
        <v>0.18878600000000001</v>
      </c>
      <c r="M188" s="203"/>
    </row>
    <row r="189" spans="1:13" ht="25.5">
      <c r="A189" s="158" t="s">
        <v>424</v>
      </c>
      <c r="B189" s="347" t="s">
        <v>45</v>
      </c>
      <c r="C189" s="158" t="s">
        <v>662</v>
      </c>
      <c r="D189" s="355" t="s">
        <v>663</v>
      </c>
      <c r="E189" s="348">
        <v>2011</v>
      </c>
      <c r="F189" s="347" t="s">
        <v>283</v>
      </c>
      <c r="G189" s="349" t="s">
        <v>362</v>
      </c>
      <c r="H189" s="350" t="s">
        <v>344</v>
      </c>
      <c r="I189" s="171" t="s">
        <v>49</v>
      </c>
      <c r="J189" s="351">
        <v>0.14814814814814814</v>
      </c>
      <c r="K189" s="352">
        <v>1</v>
      </c>
      <c r="L189" s="353">
        <v>0.26361800000000002</v>
      </c>
      <c r="M189" s="203"/>
    </row>
    <row r="190" spans="1:13" ht="25.5">
      <c r="A190" s="158" t="s">
        <v>424</v>
      </c>
      <c r="B190" s="347" t="s">
        <v>45</v>
      </c>
      <c r="C190" s="158" t="s">
        <v>662</v>
      </c>
      <c r="D190" s="355" t="s">
        <v>663</v>
      </c>
      <c r="E190" s="348">
        <v>2011</v>
      </c>
      <c r="F190" s="347" t="s">
        <v>283</v>
      </c>
      <c r="G190" s="349" t="s">
        <v>357</v>
      </c>
      <c r="H190" s="350" t="s">
        <v>344</v>
      </c>
      <c r="I190" s="171" t="s">
        <v>49</v>
      </c>
      <c r="J190" s="351">
        <v>0.41134751773049644</v>
      </c>
      <c r="K190" s="352">
        <v>1</v>
      </c>
      <c r="L190" s="353">
        <v>0.15117</v>
      </c>
      <c r="M190" s="203"/>
    </row>
    <row r="191" spans="1:13" ht="25.5">
      <c r="A191" s="158" t="s">
        <v>424</v>
      </c>
      <c r="B191" s="347" t="s">
        <v>45</v>
      </c>
      <c r="C191" s="158" t="s">
        <v>662</v>
      </c>
      <c r="D191" s="355" t="s">
        <v>663</v>
      </c>
      <c r="E191" s="348">
        <v>2011</v>
      </c>
      <c r="F191" s="347" t="s">
        <v>283</v>
      </c>
      <c r="G191" s="349" t="s">
        <v>649</v>
      </c>
      <c r="H191" s="350" t="s">
        <v>344</v>
      </c>
      <c r="I191" s="171" t="s">
        <v>49</v>
      </c>
      <c r="J191" s="351">
        <v>0.47619047619047616</v>
      </c>
      <c r="K191" s="352">
        <v>1</v>
      </c>
      <c r="L191" s="353">
        <v>0.24051500000000001</v>
      </c>
      <c r="M191" s="203"/>
    </row>
    <row r="192" spans="1:13" ht="25.5">
      <c r="A192" s="158" t="s">
        <v>424</v>
      </c>
      <c r="B192" s="347" t="s">
        <v>45</v>
      </c>
      <c r="C192" s="158" t="s">
        <v>662</v>
      </c>
      <c r="D192" s="355" t="s">
        <v>663</v>
      </c>
      <c r="E192" s="348">
        <v>2011</v>
      </c>
      <c r="F192" s="347" t="s">
        <v>283</v>
      </c>
      <c r="G192" s="349" t="s">
        <v>625</v>
      </c>
      <c r="H192" s="350" t="s">
        <v>344</v>
      </c>
      <c r="I192" s="171" t="s">
        <v>49</v>
      </c>
      <c r="J192" s="351">
        <v>0.42499999999999999</v>
      </c>
      <c r="K192" s="352">
        <v>1</v>
      </c>
      <c r="L192" s="353">
        <v>0.21032999999999999</v>
      </c>
      <c r="M192" s="203"/>
    </row>
    <row r="193" spans="1:13" ht="25.5">
      <c r="A193" s="158" t="s">
        <v>424</v>
      </c>
      <c r="B193" s="347" t="s">
        <v>45</v>
      </c>
      <c r="C193" s="158" t="s">
        <v>662</v>
      </c>
      <c r="D193" s="355" t="s">
        <v>663</v>
      </c>
      <c r="E193" s="348">
        <v>2011</v>
      </c>
      <c r="F193" s="347" t="s">
        <v>283</v>
      </c>
      <c r="G193" s="349" t="s">
        <v>355</v>
      </c>
      <c r="H193" s="350" t="s">
        <v>344</v>
      </c>
      <c r="I193" s="171" t="s">
        <v>49</v>
      </c>
      <c r="J193" s="351">
        <v>0.45454545454545453</v>
      </c>
      <c r="K193" s="352">
        <v>1</v>
      </c>
      <c r="L193" s="353">
        <v>0.15587000000000001</v>
      </c>
      <c r="M193" s="203"/>
    </row>
    <row r="194" spans="1:13" ht="25.5">
      <c r="A194" s="158" t="s">
        <v>424</v>
      </c>
      <c r="B194" s="347" t="s">
        <v>45</v>
      </c>
      <c r="C194" s="158" t="s">
        <v>662</v>
      </c>
      <c r="D194" s="355" t="s">
        <v>663</v>
      </c>
      <c r="E194" s="348">
        <v>2011</v>
      </c>
      <c r="F194" s="347" t="s">
        <v>283</v>
      </c>
      <c r="G194" s="349" t="s">
        <v>357</v>
      </c>
      <c r="H194" s="350" t="s">
        <v>342</v>
      </c>
      <c r="I194" s="171" t="s">
        <v>49</v>
      </c>
      <c r="J194" s="351">
        <v>0.64615384615384619</v>
      </c>
      <c r="K194" s="352">
        <v>1</v>
      </c>
      <c r="L194" s="353">
        <v>0.13827700000000001</v>
      </c>
      <c r="M194" s="203"/>
    </row>
    <row r="195" spans="1:13" ht="25.5">
      <c r="A195" s="158" t="s">
        <v>424</v>
      </c>
      <c r="B195" s="347" t="s">
        <v>45</v>
      </c>
      <c r="C195" s="158" t="s">
        <v>662</v>
      </c>
      <c r="D195" s="355" t="s">
        <v>663</v>
      </c>
      <c r="E195" s="348">
        <v>2011</v>
      </c>
      <c r="F195" s="347" t="s">
        <v>283</v>
      </c>
      <c r="G195" s="349" t="s">
        <v>625</v>
      </c>
      <c r="H195" s="350" t="s">
        <v>342</v>
      </c>
      <c r="I195" s="171" t="s">
        <v>49</v>
      </c>
      <c r="J195" s="351">
        <v>0.8666666666666667</v>
      </c>
      <c r="K195" s="352">
        <v>1</v>
      </c>
      <c r="L195" s="353">
        <v>0.281252</v>
      </c>
      <c r="M195" s="203"/>
    </row>
    <row r="196" spans="1:13" ht="25.5">
      <c r="A196" s="158" t="s">
        <v>424</v>
      </c>
      <c r="B196" s="347" t="s">
        <v>45</v>
      </c>
      <c r="C196" s="158" t="s">
        <v>662</v>
      </c>
      <c r="D196" s="355" t="s">
        <v>663</v>
      </c>
      <c r="E196" s="348">
        <v>2011</v>
      </c>
      <c r="F196" s="347" t="s">
        <v>283</v>
      </c>
      <c r="G196" s="349" t="s">
        <v>355</v>
      </c>
      <c r="H196" s="350" t="s">
        <v>342</v>
      </c>
      <c r="I196" s="171" t="s">
        <v>49</v>
      </c>
      <c r="J196" s="351">
        <v>0.5625</v>
      </c>
      <c r="K196" s="352">
        <v>1</v>
      </c>
      <c r="L196" s="353">
        <v>0.159418</v>
      </c>
      <c r="M196" s="203"/>
    </row>
    <row r="197" spans="1:13" ht="25.5">
      <c r="A197" s="158" t="s">
        <v>424</v>
      </c>
      <c r="B197" s="347" t="s">
        <v>45</v>
      </c>
      <c r="C197" s="158" t="s">
        <v>662</v>
      </c>
      <c r="D197" s="355" t="s">
        <v>663</v>
      </c>
      <c r="E197" s="348">
        <v>2011</v>
      </c>
      <c r="F197" s="347" t="s">
        <v>283</v>
      </c>
      <c r="G197" s="349" t="s">
        <v>357</v>
      </c>
      <c r="H197" s="350" t="s">
        <v>365</v>
      </c>
      <c r="I197" s="171" t="s">
        <v>49</v>
      </c>
      <c r="J197" s="351">
        <v>0.76315789473684215</v>
      </c>
      <c r="K197" s="352">
        <v>1</v>
      </c>
      <c r="L197" s="353">
        <v>0.193937</v>
      </c>
      <c r="M197" s="203"/>
    </row>
    <row r="198" spans="1:13" ht="25.5">
      <c r="A198" s="158" t="s">
        <v>424</v>
      </c>
      <c r="B198" s="347" t="s">
        <v>45</v>
      </c>
      <c r="C198" s="158" t="s">
        <v>662</v>
      </c>
      <c r="D198" s="355" t="s">
        <v>663</v>
      </c>
      <c r="E198" s="348">
        <v>2011</v>
      </c>
      <c r="F198" s="347" t="s">
        <v>283</v>
      </c>
      <c r="G198" s="349" t="s">
        <v>357</v>
      </c>
      <c r="H198" s="350" t="s">
        <v>343</v>
      </c>
      <c r="I198" s="171" t="s">
        <v>49</v>
      </c>
      <c r="J198" s="351">
        <v>0.7407407407407407</v>
      </c>
      <c r="K198" s="352">
        <v>1</v>
      </c>
      <c r="L198" s="353">
        <v>0.28242800000000001</v>
      </c>
      <c r="M198" s="203"/>
    </row>
    <row r="199" spans="1:13" ht="25.5">
      <c r="A199" s="158" t="s">
        <v>424</v>
      </c>
      <c r="B199" s="347" t="s">
        <v>45</v>
      </c>
      <c r="C199" s="158" t="s">
        <v>662</v>
      </c>
      <c r="D199" s="355" t="s">
        <v>664</v>
      </c>
      <c r="E199" s="348">
        <v>2011</v>
      </c>
      <c r="F199" s="347" t="s">
        <v>283</v>
      </c>
      <c r="G199" s="349" t="s">
        <v>357</v>
      </c>
      <c r="H199" s="350" t="s">
        <v>356</v>
      </c>
      <c r="I199" s="171" t="s">
        <v>49</v>
      </c>
      <c r="J199" s="351">
        <v>0.42857142857142855</v>
      </c>
      <c r="K199" s="352">
        <v>1</v>
      </c>
      <c r="L199" s="353">
        <v>0.74832399999999999</v>
      </c>
      <c r="M199" s="203"/>
    </row>
    <row r="200" spans="1:13" ht="25.5">
      <c r="A200" s="158" t="s">
        <v>424</v>
      </c>
      <c r="B200" s="347" t="s">
        <v>45</v>
      </c>
      <c r="C200" s="158" t="s">
        <v>662</v>
      </c>
      <c r="D200" s="355" t="s">
        <v>664</v>
      </c>
      <c r="E200" s="348">
        <v>2011</v>
      </c>
      <c r="F200" s="347" t="s">
        <v>283</v>
      </c>
      <c r="G200" s="349" t="s">
        <v>649</v>
      </c>
      <c r="H200" s="350" t="s">
        <v>356</v>
      </c>
      <c r="I200" s="171" t="s">
        <v>49</v>
      </c>
      <c r="J200" s="351">
        <v>0.23664122137404581</v>
      </c>
      <c r="K200" s="352">
        <v>1</v>
      </c>
      <c r="L200" s="353">
        <v>9.3815999999999997E-2</v>
      </c>
      <c r="M200" s="203"/>
    </row>
    <row r="201" spans="1:13" ht="25.5">
      <c r="A201" s="158" t="s">
        <v>424</v>
      </c>
      <c r="B201" s="347" t="s">
        <v>45</v>
      </c>
      <c r="C201" s="158" t="s">
        <v>662</v>
      </c>
      <c r="D201" s="355" t="s">
        <v>664</v>
      </c>
      <c r="E201" s="348">
        <v>2011</v>
      </c>
      <c r="F201" s="347" t="s">
        <v>283</v>
      </c>
      <c r="G201" s="349" t="s">
        <v>362</v>
      </c>
      <c r="H201" s="350" t="s">
        <v>359</v>
      </c>
      <c r="I201" s="171" t="s">
        <v>49</v>
      </c>
      <c r="J201" s="351">
        <v>0.21739130434782608</v>
      </c>
      <c r="K201" s="352">
        <v>1</v>
      </c>
      <c r="L201" s="353">
        <v>5.8686000000000002E-2</v>
      </c>
      <c r="M201" s="203"/>
    </row>
    <row r="202" spans="1:13" ht="25.5">
      <c r="A202" s="158" t="s">
        <v>424</v>
      </c>
      <c r="B202" s="347" t="s">
        <v>45</v>
      </c>
      <c r="C202" s="158" t="s">
        <v>662</v>
      </c>
      <c r="D202" s="355" t="s">
        <v>664</v>
      </c>
      <c r="E202" s="348">
        <v>2011</v>
      </c>
      <c r="F202" s="347" t="s">
        <v>283</v>
      </c>
      <c r="G202" s="349" t="s">
        <v>649</v>
      </c>
      <c r="H202" s="350" t="s">
        <v>359</v>
      </c>
      <c r="I202" s="171" t="s">
        <v>49</v>
      </c>
      <c r="J202" s="351">
        <v>0.41025641025641024</v>
      </c>
      <c r="K202" s="352">
        <v>1</v>
      </c>
      <c r="L202" s="353">
        <v>9.8426E-2</v>
      </c>
      <c r="M202" s="203"/>
    </row>
    <row r="203" spans="1:13" ht="25.5">
      <c r="A203" s="158" t="s">
        <v>424</v>
      </c>
      <c r="B203" s="347" t="s">
        <v>45</v>
      </c>
      <c r="C203" s="158" t="s">
        <v>662</v>
      </c>
      <c r="D203" s="355" t="s">
        <v>664</v>
      </c>
      <c r="E203" s="348">
        <v>2011</v>
      </c>
      <c r="F203" s="347" t="s">
        <v>283</v>
      </c>
      <c r="G203" s="349" t="s">
        <v>373</v>
      </c>
      <c r="H203" s="350" t="s">
        <v>359</v>
      </c>
      <c r="I203" s="171" t="s">
        <v>49</v>
      </c>
      <c r="J203" s="351">
        <v>0.34615384615384615</v>
      </c>
      <c r="K203" s="352">
        <v>1</v>
      </c>
      <c r="L203" s="353">
        <v>0.192775</v>
      </c>
      <c r="M203" s="203"/>
    </row>
    <row r="204" spans="1:13" ht="25.5">
      <c r="A204" s="158" t="s">
        <v>424</v>
      </c>
      <c r="B204" s="347" t="s">
        <v>45</v>
      </c>
      <c r="C204" s="158" t="s">
        <v>662</v>
      </c>
      <c r="D204" s="355" t="s">
        <v>664</v>
      </c>
      <c r="E204" s="348">
        <v>2011</v>
      </c>
      <c r="F204" s="347" t="s">
        <v>283</v>
      </c>
      <c r="G204" s="349" t="s">
        <v>362</v>
      </c>
      <c r="H204" s="350" t="s">
        <v>344</v>
      </c>
      <c r="I204" s="171" t="s">
        <v>49</v>
      </c>
      <c r="J204" s="351">
        <v>0.14814814814814814</v>
      </c>
      <c r="K204" s="352">
        <v>1</v>
      </c>
      <c r="L204" s="353">
        <v>0.436058</v>
      </c>
      <c r="M204" s="203"/>
    </row>
    <row r="205" spans="1:13" ht="25.5">
      <c r="A205" s="158" t="s">
        <v>424</v>
      </c>
      <c r="B205" s="347" t="s">
        <v>45</v>
      </c>
      <c r="C205" s="158" t="s">
        <v>662</v>
      </c>
      <c r="D205" s="355" t="s">
        <v>664</v>
      </c>
      <c r="E205" s="348">
        <v>2011</v>
      </c>
      <c r="F205" s="347" t="s">
        <v>283</v>
      </c>
      <c r="G205" s="349" t="s">
        <v>357</v>
      </c>
      <c r="H205" s="350" t="s">
        <v>344</v>
      </c>
      <c r="I205" s="171" t="s">
        <v>49</v>
      </c>
      <c r="J205" s="351">
        <v>0.41134751773049644</v>
      </c>
      <c r="K205" s="352">
        <v>1</v>
      </c>
      <c r="L205" s="353">
        <v>0.101267</v>
      </c>
      <c r="M205" s="203"/>
    </row>
    <row r="206" spans="1:13" ht="25.5">
      <c r="A206" s="158" t="s">
        <v>424</v>
      </c>
      <c r="B206" s="347" t="s">
        <v>45</v>
      </c>
      <c r="C206" s="158" t="s">
        <v>662</v>
      </c>
      <c r="D206" s="355" t="s">
        <v>664</v>
      </c>
      <c r="E206" s="348">
        <v>2011</v>
      </c>
      <c r="F206" s="347" t="s">
        <v>283</v>
      </c>
      <c r="G206" s="349" t="s">
        <v>649</v>
      </c>
      <c r="H206" s="350" t="s">
        <v>344</v>
      </c>
      <c r="I206" s="171" t="s">
        <v>49</v>
      </c>
      <c r="J206" s="351">
        <v>0.47619047619047616</v>
      </c>
      <c r="K206" s="352">
        <v>1</v>
      </c>
      <c r="L206" s="353">
        <v>0.37761899999999998</v>
      </c>
      <c r="M206" s="203"/>
    </row>
    <row r="207" spans="1:13" ht="25.5">
      <c r="A207" s="158" t="s">
        <v>424</v>
      </c>
      <c r="B207" s="347" t="s">
        <v>45</v>
      </c>
      <c r="C207" s="158" t="s">
        <v>662</v>
      </c>
      <c r="D207" s="355" t="s">
        <v>664</v>
      </c>
      <c r="E207" s="348">
        <v>2011</v>
      </c>
      <c r="F207" s="347" t="s">
        <v>283</v>
      </c>
      <c r="G207" s="349" t="s">
        <v>625</v>
      </c>
      <c r="H207" s="350" t="s">
        <v>344</v>
      </c>
      <c r="I207" s="171" t="s">
        <v>49</v>
      </c>
      <c r="J207" s="351">
        <v>0.42499999999999999</v>
      </c>
      <c r="K207" s="352">
        <v>1</v>
      </c>
      <c r="L207" s="353">
        <v>0.23962</v>
      </c>
      <c r="M207" s="203"/>
    </row>
    <row r="208" spans="1:13" ht="25.5">
      <c r="A208" s="158" t="s">
        <v>424</v>
      </c>
      <c r="B208" s="347" t="s">
        <v>45</v>
      </c>
      <c r="C208" s="158" t="s">
        <v>662</v>
      </c>
      <c r="D208" s="355" t="s">
        <v>664</v>
      </c>
      <c r="E208" s="348">
        <v>2011</v>
      </c>
      <c r="F208" s="347" t="s">
        <v>283</v>
      </c>
      <c r="G208" s="349" t="s">
        <v>355</v>
      </c>
      <c r="H208" s="350" t="s">
        <v>344</v>
      </c>
      <c r="I208" s="171" t="s">
        <v>49</v>
      </c>
      <c r="J208" s="351">
        <v>0.45454545454545453</v>
      </c>
      <c r="K208" s="352">
        <v>1</v>
      </c>
      <c r="L208" s="353">
        <v>0.83334600000000003</v>
      </c>
      <c r="M208" s="203"/>
    </row>
    <row r="209" spans="1:13" ht="25.5">
      <c r="A209" s="158" t="s">
        <v>424</v>
      </c>
      <c r="B209" s="347" t="s">
        <v>45</v>
      </c>
      <c r="C209" s="158" t="s">
        <v>662</v>
      </c>
      <c r="D209" s="355" t="s">
        <v>664</v>
      </c>
      <c r="E209" s="348">
        <v>2011</v>
      </c>
      <c r="F209" s="347" t="s">
        <v>283</v>
      </c>
      <c r="G209" s="349" t="s">
        <v>357</v>
      </c>
      <c r="H209" s="350" t="s">
        <v>342</v>
      </c>
      <c r="I209" s="171" t="s">
        <v>49</v>
      </c>
      <c r="J209" s="351">
        <v>0.64615384615384619</v>
      </c>
      <c r="K209" s="352">
        <v>1</v>
      </c>
      <c r="L209" s="353">
        <v>0.10163899999999999</v>
      </c>
      <c r="M209" s="203"/>
    </row>
    <row r="210" spans="1:13" ht="25.5">
      <c r="A210" s="158" t="s">
        <v>424</v>
      </c>
      <c r="B210" s="347" t="s">
        <v>45</v>
      </c>
      <c r="C210" s="158" t="s">
        <v>662</v>
      </c>
      <c r="D210" s="355" t="s">
        <v>664</v>
      </c>
      <c r="E210" s="348">
        <v>2011</v>
      </c>
      <c r="F210" s="347" t="s">
        <v>283</v>
      </c>
      <c r="G210" s="349" t="s">
        <v>625</v>
      </c>
      <c r="H210" s="350" t="s">
        <v>342</v>
      </c>
      <c r="I210" s="171" t="s">
        <v>49</v>
      </c>
      <c r="J210" s="351">
        <v>0.8666666666666667</v>
      </c>
      <c r="K210" s="352">
        <v>1</v>
      </c>
      <c r="L210" s="353">
        <v>0.16459699999999999</v>
      </c>
      <c r="M210" s="203"/>
    </row>
    <row r="211" spans="1:13" ht="25.5">
      <c r="A211" s="158" t="s">
        <v>424</v>
      </c>
      <c r="B211" s="347" t="s">
        <v>45</v>
      </c>
      <c r="C211" s="158" t="s">
        <v>662</v>
      </c>
      <c r="D211" s="355" t="s">
        <v>664</v>
      </c>
      <c r="E211" s="348">
        <v>2011</v>
      </c>
      <c r="F211" s="347" t="s">
        <v>283</v>
      </c>
      <c r="G211" s="349" t="s">
        <v>355</v>
      </c>
      <c r="H211" s="350" t="s">
        <v>342</v>
      </c>
      <c r="I211" s="171" t="s">
        <v>49</v>
      </c>
      <c r="J211" s="351">
        <v>0.5625</v>
      </c>
      <c r="K211" s="352">
        <v>1</v>
      </c>
      <c r="L211" s="353">
        <v>0.66418100000000002</v>
      </c>
      <c r="M211" s="203"/>
    </row>
    <row r="212" spans="1:13" ht="25.5">
      <c r="A212" s="158" t="s">
        <v>424</v>
      </c>
      <c r="B212" s="347" t="s">
        <v>45</v>
      </c>
      <c r="C212" s="158" t="s">
        <v>662</v>
      </c>
      <c r="D212" s="355" t="s">
        <v>664</v>
      </c>
      <c r="E212" s="348">
        <v>2011</v>
      </c>
      <c r="F212" s="347" t="s">
        <v>283</v>
      </c>
      <c r="G212" s="349" t="s">
        <v>357</v>
      </c>
      <c r="H212" s="350" t="s">
        <v>365</v>
      </c>
      <c r="I212" s="171" t="s">
        <v>49</v>
      </c>
      <c r="J212" s="351">
        <v>0.76315789473684215</v>
      </c>
      <c r="K212" s="352">
        <v>1</v>
      </c>
      <c r="L212" s="353">
        <v>0.137875</v>
      </c>
      <c r="M212" s="203"/>
    </row>
    <row r="213" spans="1:13" ht="25.5">
      <c r="A213" s="158" t="s">
        <v>424</v>
      </c>
      <c r="B213" s="347" t="s">
        <v>45</v>
      </c>
      <c r="C213" s="158" t="s">
        <v>662</v>
      </c>
      <c r="D213" s="355" t="s">
        <v>664</v>
      </c>
      <c r="E213" s="348">
        <v>2011</v>
      </c>
      <c r="F213" s="347" t="s">
        <v>283</v>
      </c>
      <c r="G213" s="349" t="s">
        <v>357</v>
      </c>
      <c r="H213" s="350" t="s">
        <v>343</v>
      </c>
      <c r="I213" s="171" t="s">
        <v>49</v>
      </c>
      <c r="J213" s="351">
        <v>0.7407407407407407</v>
      </c>
      <c r="K213" s="352">
        <v>1</v>
      </c>
      <c r="L213" s="353">
        <v>0.35928700000000002</v>
      </c>
      <c r="M213" s="203"/>
    </row>
    <row r="214" spans="1:13" ht="25.5">
      <c r="A214" s="158" t="s">
        <v>424</v>
      </c>
      <c r="B214" s="347" t="s">
        <v>45</v>
      </c>
      <c r="C214" s="158" t="s">
        <v>665</v>
      </c>
      <c r="D214" s="355" t="s">
        <v>666</v>
      </c>
      <c r="E214" s="348">
        <v>2011</v>
      </c>
      <c r="F214" s="347" t="s">
        <v>283</v>
      </c>
      <c r="G214" s="349" t="s">
        <v>357</v>
      </c>
      <c r="H214" s="350" t="s">
        <v>356</v>
      </c>
      <c r="I214" s="171" t="s">
        <v>49</v>
      </c>
      <c r="J214" s="351">
        <v>0.42857142857142855</v>
      </c>
      <c r="K214" s="352">
        <v>1</v>
      </c>
      <c r="L214" s="353">
        <v>103.8104</v>
      </c>
      <c r="M214" s="203"/>
    </row>
    <row r="215" spans="1:13" ht="25.5">
      <c r="A215" s="158" t="s">
        <v>424</v>
      </c>
      <c r="B215" s="347" t="s">
        <v>45</v>
      </c>
      <c r="C215" s="158" t="s">
        <v>665</v>
      </c>
      <c r="D215" s="355" t="s">
        <v>666</v>
      </c>
      <c r="E215" s="348">
        <v>2011</v>
      </c>
      <c r="F215" s="347" t="s">
        <v>283</v>
      </c>
      <c r="G215" s="349" t="s">
        <v>649</v>
      </c>
      <c r="H215" s="350" t="s">
        <v>356</v>
      </c>
      <c r="I215" s="171" t="s">
        <v>49</v>
      </c>
      <c r="J215" s="351">
        <v>0.23664122137404581</v>
      </c>
      <c r="K215" s="352">
        <v>1</v>
      </c>
      <c r="L215" s="353">
        <v>0.54936799999999997</v>
      </c>
      <c r="M215" s="203"/>
    </row>
    <row r="216" spans="1:13" ht="25.5">
      <c r="A216" s="158" t="s">
        <v>424</v>
      </c>
      <c r="B216" s="347" t="s">
        <v>45</v>
      </c>
      <c r="C216" s="158" t="s">
        <v>665</v>
      </c>
      <c r="D216" s="355" t="s">
        <v>666</v>
      </c>
      <c r="E216" s="348">
        <v>2011</v>
      </c>
      <c r="F216" s="347" t="s">
        <v>283</v>
      </c>
      <c r="G216" s="349" t="s">
        <v>362</v>
      </c>
      <c r="H216" s="350" t="s">
        <v>359</v>
      </c>
      <c r="I216" s="171" t="s">
        <v>49</v>
      </c>
      <c r="J216" s="351">
        <v>0.21739130434782608</v>
      </c>
      <c r="K216" s="352">
        <v>1</v>
      </c>
      <c r="L216" s="353">
        <v>0</v>
      </c>
      <c r="M216" s="203"/>
    </row>
    <row r="217" spans="1:13" ht="25.5">
      <c r="A217" s="158" t="s">
        <v>424</v>
      </c>
      <c r="B217" s="347" t="s">
        <v>45</v>
      </c>
      <c r="C217" s="158" t="s">
        <v>665</v>
      </c>
      <c r="D217" s="355" t="s">
        <v>666</v>
      </c>
      <c r="E217" s="348">
        <v>2011</v>
      </c>
      <c r="F217" s="347" t="s">
        <v>283</v>
      </c>
      <c r="G217" s="349" t="s">
        <v>649</v>
      </c>
      <c r="H217" s="350" t="s">
        <v>359</v>
      </c>
      <c r="I217" s="171" t="s">
        <v>49</v>
      </c>
      <c r="J217" s="351">
        <v>0.41025641025641024</v>
      </c>
      <c r="K217" s="352">
        <v>1</v>
      </c>
      <c r="L217" s="353">
        <v>0.26961600000000002</v>
      </c>
      <c r="M217" s="203"/>
    </row>
    <row r="218" spans="1:13" ht="25.5">
      <c r="A218" s="158" t="s">
        <v>424</v>
      </c>
      <c r="B218" s="347" t="s">
        <v>45</v>
      </c>
      <c r="C218" s="158" t="s">
        <v>665</v>
      </c>
      <c r="D218" s="355" t="s">
        <v>666</v>
      </c>
      <c r="E218" s="348">
        <v>2011</v>
      </c>
      <c r="F218" s="347" t="s">
        <v>283</v>
      </c>
      <c r="G218" s="349" t="s">
        <v>373</v>
      </c>
      <c r="H218" s="350" t="s">
        <v>359</v>
      </c>
      <c r="I218" s="171" t="s">
        <v>49</v>
      </c>
      <c r="J218" s="351">
        <v>0.34615384615384615</v>
      </c>
      <c r="K218" s="352">
        <v>1</v>
      </c>
      <c r="L218" s="353">
        <v>0.36937399999999998</v>
      </c>
      <c r="M218" s="203"/>
    </row>
    <row r="219" spans="1:13" ht="25.5">
      <c r="A219" s="158" t="s">
        <v>424</v>
      </c>
      <c r="B219" s="347" t="s">
        <v>45</v>
      </c>
      <c r="C219" s="158" t="s">
        <v>665</v>
      </c>
      <c r="D219" s="355" t="s">
        <v>666</v>
      </c>
      <c r="E219" s="348">
        <v>2011</v>
      </c>
      <c r="F219" s="347" t="s">
        <v>283</v>
      </c>
      <c r="G219" s="349" t="s">
        <v>362</v>
      </c>
      <c r="H219" s="350" t="s">
        <v>344</v>
      </c>
      <c r="I219" s="171" t="s">
        <v>49</v>
      </c>
      <c r="J219" s="351">
        <v>0.14814814814814814</v>
      </c>
      <c r="K219" s="352">
        <v>1</v>
      </c>
      <c r="L219" s="353">
        <v>0</v>
      </c>
      <c r="M219" s="203"/>
    </row>
    <row r="220" spans="1:13" ht="25.5">
      <c r="A220" s="158" t="s">
        <v>424</v>
      </c>
      <c r="B220" s="347" t="s">
        <v>45</v>
      </c>
      <c r="C220" s="158" t="s">
        <v>665</v>
      </c>
      <c r="D220" s="355" t="s">
        <v>666</v>
      </c>
      <c r="E220" s="348">
        <v>2011</v>
      </c>
      <c r="F220" s="347" t="s">
        <v>283</v>
      </c>
      <c r="G220" s="349" t="s">
        <v>357</v>
      </c>
      <c r="H220" s="350" t="s">
        <v>344</v>
      </c>
      <c r="I220" s="171" t="s">
        <v>49</v>
      </c>
      <c r="J220" s="351">
        <v>0.41134751773049644</v>
      </c>
      <c r="K220" s="352">
        <v>1</v>
      </c>
      <c r="L220" s="353">
        <v>0.38783699999999999</v>
      </c>
      <c r="M220" s="203"/>
    </row>
    <row r="221" spans="1:13" ht="25.5">
      <c r="A221" s="158" t="s">
        <v>424</v>
      </c>
      <c r="B221" s="347" t="s">
        <v>45</v>
      </c>
      <c r="C221" s="158" t="s">
        <v>665</v>
      </c>
      <c r="D221" s="355" t="s">
        <v>666</v>
      </c>
      <c r="E221" s="348">
        <v>2011</v>
      </c>
      <c r="F221" s="347" t="s">
        <v>283</v>
      </c>
      <c r="G221" s="349" t="s">
        <v>649</v>
      </c>
      <c r="H221" s="350" t="s">
        <v>344</v>
      </c>
      <c r="I221" s="171" t="s">
        <v>49</v>
      </c>
      <c r="J221" s="351">
        <v>0.47619047619047616</v>
      </c>
      <c r="K221" s="352">
        <v>1</v>
      </c>
      <c r="L221" s="353">
        <v>0.59684400000000004</v>
      </c>
      <c r="M221" s="203"/>
    </row>
    <row r="222" spans="1:13" ht="25.5">
      <c r="A222" s="158" t="s">
        <v>424</v>
      </c>
      <c r="B222" s="347" t="s">
        <v>45</v>
      </c>
      <c r="C222" s="158" t="s">
        <v>665</v>
      </c>
      <c r="D222" s="355" t="s">
        <v>666</v>
      </c>
      <c r="E222" s="348">
        <v>2011</v>
      </c>
      <c r="F222" s="347" t="s">
        <v>283</v>
      </c>
      <c r="G222" s="349" t="s">
        <v>625</v>
      </c>
      <c r="H222" s="350" t="s">
        <v>344</v>
      </c>
      <c r="I222" s="171" t="s">
        <v>49</v>
      </c>
      <c r="J222" s="351">
        <v>0.42499999999999999</v>
      </c>
      <c r="K222" s="352">
        <v>1</v>
      </c>
      <c r="L222" s="353">
        <v>0.89535200000000004</v>
      </c>
      <c r="M222" s="203"/>
    </row>
    <row r="223" spans="1:13" ht="25.5">
      <c r="A223" s="158" t="s">
        <v>424</v>
      </c>
      <c r="B223" s="347" t="s">
        <v>45</v>
      </c>
      <c r="C223" s="158" t="s">
        <v>665</v>
      </c>
      <c r="D223" s="355" t="s">
        <v>666</v>
      </c>
      <c r="E223" s="348">
        <v>2011</v>
      </c>
      <c r="F223" s="347" t="s">
        <v>283</v>
      </c>
      <c r="G223" s="349" t="s">
        <v>355</v>
      </c>
      <c r="H223" s="350" t="s">
        <v>344</v>
      </c>
      <c r="I223" s="171" t="s">
        <v>49</v>
      </c>
      <c r="J223" s="351">
        <v>0.45454545454545453</v>
      </c>
      <c r="K223" s="352">
        <v>1</v>
      </c>
      <c r="L223" s="353">
        <v>0.669269</v>
      </c>
      <c r="M223" s="203"/>
    </row>
    <row r="224" spans="1:13" ht="25.5">
      <c r="A224" s="158" t="s">
        <v>424</v>
      </c>
      <c r="B224" s="347" t="s">
        <v>45</v>
      </c>
      <c r="C224" s="158" t="s">
        <v>665</v>
      </c>
      <c r="D224" s="355" t="s">
        <v>666</v>
      </c>
      <c r="E224" s="348">
        <v>2011</v>
      </c>
      <c r="F224" s="347" t="s">
        <v>283</v>
      </c>
      <c r="G224" s="349" t="s">
        <v>357</v>
      </c>
      <c r="H224" s="350" t="s">
        <v>342</v>
      </c>
      <c r="I224" s="171" t="s">
        <v>49</v>
      </c>
      <c r="J224" s="351">
        <v>0.64615384615384619</v>
      </c>
      <c r="K224" s="352">
        <v>1</v>
      </c>
      <c r="L224" s="353">
        <v>0.36442200000000002</v>
      </c>
      <c r="M224" s="203"/>
    </row>
    <row r="225" spans="1:13" ht="25.5">
      <c r="A225" s="158" t="s">
        <v>424</v>
      </c>
      <c r="B225" s="347" t="s">
        <v>45</v>
      </c>
      <c r="C225" s="158" t="s">
        <v>665</v>
      </c>
      <c r="D225" s="355" t="s">
        <v>666</v>
      </c>
      <c r="E225" s="348">
        <v>2011</v>
      </c>
      <c r="F225" s="347" t="s">
        <v>283</v>
      </c>
      <c r="G225" s="349" t="s">
        <v>625</v>
      </c>
      <c r="H225" s="350" t="s">
        <v>342</v>
      </c>
      <c r="I225" s="171" t="s">
        <v>49</v>
      </c>
      <c r="J225" s="351">
        <v>0.8666666666666667</v>
      </c>
      <c r="K225" s="352">
        <v>1</v>
      </c>
      <c r="L225" s="353">
        <v>0.19455800000000001</v>
      </c>
      <c r="M225" s="203"/>
    </row>
    <row r="226" spans="1:13" ht="25.5">
      <c r="A226" s="158" t="s">
        <v>424</v>
      </c>
      <c r="B226" s="347" t="s">
        <v>45</v>
      </c>
      <c r="C226" s="158" t="s">
        <v>665</v>
      </c>
      <c r="D226" s="355" t="s">
        <v>666</v>
      </c>
      <c r="E226" s="348">
        <v>2011</v>
      </c>
      <c r="F226" s="347" t="s">
        <v>283</v>
      </c>
      <c r="G226" s="349" t="s">
        <v>355</v>
      </c>
      <c r="H226" s="350" t="s">
        <v>342</v>
      </c>
      <c r="I226" s="171" t="s">
        <v>49</v>
      </c>
      <c r="J226" s="351">
        <v>0.5625</v>
      </c>
      <c r="K226" s="352">
        <v>1</v>
      </c>
      <c r="L226" s="353">
        <v>0.409779</v>
      </c>
      <c r="M226" s="203"/>
    </row>
    <row r="227" spans="1:13" ht="25.5">
      <c r="A227" s="158" t="s">
        <v>424</v>
      </c>
      <c r="B227" s="347" t="s">
        <v>45</v>
      </c>
      <c r="C227" s="158" t="s">
        <v>665</v>
      </c>
      <c r="D227" s="355" t="s">
        <v>666</v>
      </c>
      <c r="E227" s="348">
        <v>2011</v>
      </c>
      <c r="F227" s="347" t="s">
        <v>283</v>
      </c>
      <c r="G227" s="349" t="s">
        <v>357</v>
      </c>
      <c r="H227" s="350" t="s">
        <v>365</v>
      </c>
      <c r="I227" s="171" t="s">
        <v>49</v>
      </c>
      <c r="J227" s="351">
        <v>0.76315789473684215</v>
      </c>
      <c r="K227" s="352">
        <v>1</v>
      </c>
      <c r="L227" s="353">
        <v>0</v>
      </c>
      <c r="M227" s="203"/>
    </row>
    <row r="228" spans="1:13" ht="25.5">
      <c r="A228" s="158" t="s">
        <v>424</v>
      </c>
      <c r="B228" s="347" t="s">
        <v>45</v>
      </c>
      <c r="C228" s="158" t="s">
        <v>665</v>
      </c>
      <c r="D228" s="355" t="s">
        <v>666</v>
      </c>
      <c r="E228" s="348">
        <v>2011</v>
      </c>
      <c r="F228" s="347" t="s">
        <v>283</v>
      </c>
      <c r="G228" s="349" t="s">
        <v>357</v>
      </c>
      <c r="H228" s="350" t="s">
        <v>343</v>
      </c>
      <c r="I228" s="171" t="s">
        <v>49</v>
      </c>
      <c r="J228" s="351">
        <v>0.7407407407407407</v>
      </c>
      <c r="K228" s="352">
        <v>1</v>
      </c>
      <c r="L228" s="353">
        <v>0.50727100000000003</v>
      </c>
      <c r="M228" s="203"/>
    </row>
    <row r="229" spans="1:13" ht="25.5">
      <c r="A229" s="158" t="s">
        <v>424</v>
      </c>
      <c r="B229" s="347" t="s">
        <v>45</v>
      </c>
      <c r="C229" s="158" t="s">
        <v>667</v>
      </c>
      <c r="D229" s="355" t="s">
        <v>668</v>
      </c>
      <c r="E229" s="348">
        <v>2011</v>
      </c>
      <c r="F229" s="347" t="s">
        <v>283</v>
      </c>
      <c r="G229" s="349" t="s">
        <v>357</v>
      </c>
      <c r="H229" s="350" t="s">
        <v>356</v>
      </c>
      <c r="I229" s="171" t="s">
        <v>49</v>
      </c>
      <c r="J229" s="351">
        <v>0.42857142857142855</v>
      </c>
      <c r="K229" s="352">
        <v>1</v>
      </c>
      <c r="L229" s="353">
        <v>0.493253</v>
      </c>
      <c r="M229" s="203"/>
    </row>
    <row r="230" spans="1:13" ht="25.5">
      <c r="A230" s="158" t="s">
        <v>424</v>
      </c>
      <c r="B230" s="347" t="s">
        <v>45</v>
      </c>
      <c r="C230" s="158" t="s">
        <v>667</v>
      </c>
      <c r="D230" s="355" t="s">
        <v>668</v>
      </c>
      <c r="E230" s="348">
        <v>2011</v>
      </c>
      <c r="F230" s="347" t="s">
        <v>283</v>
      </c>
      <c r="G230" s="349" t="s">
        <v>649</v>
      </c>
      <c r="H230" s="350" t="s">
        <v>356</v>
      </c>
      <c r="I230" s="171" t="s">
        <v>49</v>
      </c>
      <c r="J230" s="351">
        <v>0.23664122137404581</v>
      </c>
      <c r="K230" s="352">
        <v>1</v>
      </c>
      <c r="L230" s="353">
        <v>9.1263999999999998E-2</v>
      </c>
      <c r="M230" s="203"/>
    </row>
    <row r="231" spans="1:13" ht="25.5">
      <c r="A231" s="158" t="s">
        <v>424</v>
      </c>
      <c r="B231" s="347" t="s">
        <v>45</v>
      </c>
      <c r="C231" s="158" t="s">
        <v>667</v>
      </c>
      <c r="D231" s="355" t="s">
        <v>668</v>
      </c>
      <c r="E231" s="348">
        <v>2011</v>
      </c>
      <c r="F231" s="347" t="s">
        <v>283</v>
      </c>
      <c r="G231" s="349" t="s">
        <v>362</v>
      </c>
      <c r="H231" s="350" t="s">
        <v>359</v>
      </c>
      <c r="I231" s="171" t="s">
        <v>49</v>
      </c>
      <c r="J231" s="351">
        <v>0.21739130434782608</v>
      </c>
      <c r="K231" s="352">
        <v>1</v>
      </c>
      <c r="L231" s="353">
        <v>0.281588</v>
      </c>
      <c r="M231" s="203"/>
    </row>
    <row r="232" spans="1:13" ht="25.5">
      <c r="A232" s="158" t="s">
        <v>424</v>
      </c>
      <c r="B232" s="347" t="s">
        <v>45</v>
      </c>
      <c r="C232" s="158" t="s">
        <v>667</v>
      </c>
      <c r="D232" s="355" t="s">
        <v>668</v>
      </c>
      <c r="E232" s="348">
        <v>2011</v>
      </c>
      <c r="F232" s="347" t="s">
        <v>283</v>
      </c>
      <c r="G232" s="349" t="s">
        <v>649</v>
      </c>
      <c r="H232" s="350" t="s">
        <v>359</v>
      </c>
      <c r="I232" s="171" t="s">
        <v>49</v>
      </c>
      <c r="J232" s="351">
        <v>0.41025641025641024</v>
      </c>
      <c r="K232" s="352">
        <v>1</v>
      </c>
      <c r="L232" s="353">
        <v>0.107334</v>
      </c>
      <c r="M232" s="203"/>
    </row>
    <row r="233" spans="1:13" ht="25.5">
      <c r="A233" s="158" t="s">
        <v>424</v>
      </c>
      <c r="B233" s="347" t="s">
        <v>45</v>
      </c>
      <c r="C233" s="158" t="s">
        <v>667</v>
      </c>
      <c r="D233" s="355" t="s">
        <v>668</v>
      </c>
      <c r="E233" s="348">
        <v>2011</v>
      </c>
      <c r="F233" s="347" t="s">
        <v>283</v>
      </c>
      <c r="G233" s="349" t="s">
        <v>373</v>
      </c>
      <c r="H233" s="350" t="s">
        <v>359</v>
      </c>
      <c r="I233" s="171" t="s">
        <v>49</v>
      </c>
      <c r="J233" s="351">
        <v>0.34615384615384615</v>
      </c>
      <c r="K233" s="352">
        <v>1</v>
      </c>
      <c r="L233" s="353">
        <v>0.16545000000000001</v>
      </c>
      <c r="M233" s="203"/>
    </row>
    <row r="234" spans="1:13" ht="25.5">
      <c r="A234" s="158" t="s">
        <v>424</v>
      </c>
      <c r="B234" s="347" t="s">
        <v>45</v>
      </c>
      <c r="C234" s="158" t="s">
        <v>667</v>
      </c>
      <c r="D234" s="355" t="s">
        <v>668</v>
      </c>
      <c r="E234" s="348">
        <v>2011</v>
      </c>
      <c r="F234" s="347" t="s">
        <v>283</v>
      </c>
      <c r="G234" s="349" t="s">
        <v>362</v>
      </c>
      <c r="H234" s="350" t="s">
        <v>344</v>
      </c>
      <c r="I234" s="171" t="s">
        <v>49</v>
      </c>
      <c r="J234" s="351">
        <v>0.14814814814814814</v>
      </c>
      <c r="K234" s="352">
        <v>1</v>
      </c>
      <c r="L234" s="353">
        <v>0.20497599999999999</v>
      </c>
      <c r="M234" s="203"/>
    </row>
    <row r="235" spans="1:13" ht="25.5">
      <c r="A235" s="158" t="s">
        <v>424</v>
      </c>
      <c r="B235" s="347" t="s">
        <v>45</v>
      </c>
      <c r="C235" s="158" t="s">
        <v>667</v>
      </c>
      <c r="D235" s="355" t="s">
        <v>668</v>
      </c>
      <c r="E235" s="348">
        <v>2011</v>
      </c>
      <c r="F235" s="347" t="s">
        <v>283</v>
      </c>
      <c r="G235" s="349" t="s">
        <v>357</v>
      </c>
      <c r="H235" s="350" t="s">
        <v>344</v>
      </c>
      <c r="I235" s="171" t="s">
        <v>49</v>
      </c>
      <c r="J235" s="351">
        <v>0.41134751773049644</v>
      </c>
      <c r="K235" s="352">
        <v>1</v>
      </c>
      <c r="L235" s="353">
        <v>0.12377000000000001</v>
      </c>
      <c r="M235" s="203"/>
    </row>
    <row r="236" spans="1:13" ht="25.5">
      <c r="A236" s="158" t="s">
        <v>424</v>
      </c>
      <c r="B236" s="347" t="s">
        <v>45</v>
      </c>
      <c r="C236" s="158" t="s">
        <v>667</v>
      </c>
      <c r="D236" s="355" t="s">
        <v>668</v>
      </c>
      <c r="E236" s="348">
        <v>2011</v>
      </c>
      <c r="F236" s="347" t="s">
        <v>283</v>
      </c>
      <c r="G236" s="349" t="s">
        <v>649</v>
      </c>
      <c r="H236" s="350" t="s">
        <v>344</v>
      </c>
      <c r="I236" s="171" t="s">
        <v>49</v>
      </c>
      <c r="J236" s="351">
        <v>0.47619047619047616</v>
      </c>
      <c r="K236" s="352">
        <v>1</v>
      </c>
      <c r="L236" s="353">
        <v>0.29049599999999998</v>
      </c>
      <c r="M236" s="203"/>
    </row>
    <row r="237" spans="1:13" ht="25.5">
      <c r="A237" s="158" t="s">
        <v>424</v>
      </c>
      <c r="B237" s="347" t="s">
        <v>45</v>
      </c>
      <c r="C237" s="158" t="s">
        <v>667</v>
      </c>
      <c r="D237" s="355" t="s">
        <v>668</v>
      </c>
      <c r="E237" s="348">
        <v>2011</v>
      </c>
      <c r="F237" s="347" t="s">
        <v>283</v>
      </c>
      <c r="G237" s="349" t="s">
        <v>625</v>
      </c>
      <c r="H237" s="350" t="s">
        <v>344</v>
      </c>
      <c r="I237" s="171" t="s">
        <v>49</v>
      </c>
      <c r="J237" s="351">
        <v>0.42499999999999999</v>
      </c>
      <c r="K237" s="352">
        <v>1</v>
      </c>
      <c r="L237" s="353">
        <v>0.20340900000000001</v>
      </c>
      <c r="M237" s="203"/>
    </row>
    <row r="238" spans="1:13" ht="25.5">
      <c r="A238" s="158" t="s">
        <v>424</v>
      </c>
      <c r="B238" s="347" t="s">
        <v>45</v>
      </c>
      <c r="C238" s="158" t="s">
        <v>667</v>
      </c>
      <c r="D238" s="355" t="s">
        <v>668</v>
      </c>
      <c r="E238" s="348">
        <v>2011</v>
      </c>
      <c r="F238" s="347" t="s">
        <v>283</v>
      </c>
      <c r="G238" s="349" t="s">
        <v>355</v>
      </c>
      <c r="H238" s="350" t="s">
        <v>344</v>
      </c>
      <c r="I238" s="171" t="s">
        <v>49</v>
      </c>
      <c r="J238" s="351">
        <v>0.45454545454545453</v>
      </c>
      <c r="K238" s="352">
        <v>1</v>
      </c>
      <c r="L238" s="353">
        <v>0.216866</v>
      </c>
      <c r="M238" s="203"/>
    </row>
    <row r="239" spans="1:13" ht="25.5">
      <c r="A239" s="158" t="s">
        <v>424</v>
      </c>
      <c r="B239" s="347" t="s">
        <v>45</v>
      </c>
      <c r="C239" s="158" t="s">
        <v>667</v>
      </c>
      <c r="D239" s="355" t="s">
        <v>668</v>
      </c>
      <c r="E239" s="348">
        <v>2011</v>
      </c>
      <c r="F239" s="347" t="s">
        <v>283</v>
      </c>
      <c r="G239" s="349" t="s">
        <v>357</v>
      </c>
      <c r="H239" s="350" t="s">
        <v>342</v>
      </c>
      <c r="I239" s="171" t="s">
        <v>49</v>
      </c>
      <c r="J239" s="351">
        <v>0.64615384615384619</v>
      </c>
      <c r="K239" s="352">
        <v>1</v>
      </c>
      <c r="L239" s="353">
        <v>0.11797299999999999</v>
      </c>
      <c r="M239" s="203"/>
    </row>
    <row r="240" spans="1:13" ht="25.5">
      <c r="A240" s="158" t="s">
        <v>424</v>
      </c>
      <c r="B240" s="347" t="s">
        <v>45</v>
      </c>
      <c r="C240" s="158" t="s">
        <v>667</v>
      </c>
      <c r="D240" s="355" t="s">
        <v>668</v>
      </c>
      <c r="E240" s="348">
        <v>2011</v>
      </c>
      <c r="F240" s="347" t="s">
        <v>283</v>
      </c>
      <c r="G240" s="349" t="s">
        <v>625</v>
      </c>
      <c r="H240" s="350" t="s">
        <v>342</v>
      </c>
      <c r="I240" s="171" t="s">
        <v>49</v>
      </c>
      <c r="J240" s="351">
        <v>0.8666666666666667</v>
      </c>
      <c r="K240" s="352">
        <v>1</v>
      </c>
      <c r="L240" s="353">
        <v>0.18440100000000001</v>
      </c>
      <c r="M240" s="203"/>
    </row>
    <row r="241" spans="1:13" ht="25.5">
      <c r="A241" s="158" t="s">
        <v>424</v>
      </c>
      <c r="B241" s="347" t="s">
        <v>45</v>
      </c>
      <c r="C241" s="158" t="s">
        <v>667</v>
      </c>
      <c r="D241" s="355" t="s">
        <v>668</v>
      </c>
      <c r="E241" s="348">
        <v>2011</v>
      </c>
      <c r="F241" s="347" t="s">
        <v>283</v>
      </c>
      <c r="G241" s="349" t="s">
        <v>355</v>
      </c>
      <c r="H241" s="350" t="s">
        <v>342</v>
      </c>
      <c r="I241" s="171" t="s">
        <v>49</v>
      </c>
      <c r="J241" s="351">
        <v>0.5625</v>
      </c>
      <c r="K241" s="352">
        <v>1</v>
      </c>
      <c r="L241" s="353">
        <v>0.1825</v>
      </c>
      <c r="M241" s="203"/>
    </row>
    <row r="242" spans="1:13" ht="25.5">
      <c r="A242" s="158" t="s">
        <v>424</v>
      </c>
      <c r="B242" s="347" t="s">
        <v>45</v>
      </c>
      <c r="C242" s="158" t="s">
        <v>667</v>
      </c>
      <c r="D242" s="355" t="s">
        <v>668</v>
      </c>
      <c r="E242" s="348">
        <v>2011</v>
      </c>
      <c r="F242" s="347" t="s">
        <v>283</v>
      </c>
      <c r="G242" s="349" t="s">
        <v>357</v>
      </c>
      <c r="H242" s="350" t="s">
        <v>365</v>
      </c>
      <c r="I242" s="171" t="s">
        <v>49</v>
      </c>
      <c r="J242" s="351">
        <v>0.76315789473684215</v>
      </c>
      <c r="K242" s="352">
        <v>1</v>
      </c>
      <c r="L242" s="353">
        <v>0.15668599999999999</v>
      </c>
      <c r="M242" s="203"/>
    </row>
    <row r="243" spans="1:13" ht="25.5">
      <c r="A243" s="158" t="s">
        <v>424</v>
      </c>
      <c r="B243" s="347" t="s">
        <v>45</v>
      </c>
      <c r="C243" s="158" t="s">
        <v>667</v>
      </c>
      <c r="D243" s="355" t="s">
        <v>668</v>
      </c>
      <c r="E243" s="348">
        <v>2011</v>
      </c>
      <c r="F243" s="347" t="s">
        <v>283</v>
      </c>
      <c r="G243" s="349" t="s">
        <v>357</v>
      </c>
      <c r="H243" s="350" t="s">
        <v>343</v>
      </c>
      <c r="I243" s="171" t="s">
        <v>49</v>
      </c>
      <c r="J243" s="351">
        <v>0.7407407407407407</v>
      </c>
      <c r="K243" s="352">
        <v>1</v>
      </c>
      <c r="L243" s="353">
        <v>0.35306900000000002</v>
      </c>
      <c r="M243" s="203"/>
    </row>
    <row r="244" spans="1:13" ht="25.5">
      <c r="A244" s="158" t="s">
        <v>424</v>
      </c>
      <c r="B244" s="347" t="s">
        <v>45</v>
      </c>
      <c r="C244" s="158" t="s">
        <v>669</v>
      </c>
      <c r="D244" s="355" t="s">
        <v>670</v>
      </c>
      <c r="E244" s="348">
        <v>2011</v>
      </c>
      <c r="F244" s="347" t="s">
        <v>283</v>
      </c>
      <c r="G244" s="349" t="s">
        <v>357</v>
      </c>
      <c r="H244" s="350" t="s">
        <v>356</v>
      </c>
      <c r="I244" s="171" t="s">
        <v>49</v>
      </c>
      <c r="J244" s="351">
        <v>0.42857142857142855</v>
      </c>
      <c r="K244" s="352">
        <v>1</v>
      </c>
      <c r="L244" s="353">
        <v>0.49542700000000001</v>
      </c>
      <c r="M244" s="203"/>
    </row>
    <row r="245" spans="1:13" ht="25.5">
      <c r="A245" s="158" t="s">
        <v>424</v>
      </c>
      <c r="B245" s="347" t="s">
        <v>45</v>
      </c>
      <c r="C245" s="158" t="s">
        <v>669</v>
      </c>
      <c r="D245" s="355" t="s">
        <v>670</v>
      </c>
      <c r="E245" s="348">
        <v>2011</v>
      </c>
      <c r="F245" s="347" t="s">
        <v>283</v>
      </c>
      <c r="G245" s="349" t="s">
        <v>649</v>
      </c>
      <c r="H245" s="350" t="s">
        <v>356</v>
      </c>
      <c r="I245" s="171" t="s">
        <v>49</v>
      </c>
      <c r="J245" s="351">
        <v>0.23664122137404581</v>
      </c>
      <c r="K245" s="352">
        <v>1</v>
      </c>
      <c r="L245" s="353">
        <v>5.9103999999999997E-2</v>
      </c>
      <c r="M245" s="203"/>
    </row>
    <row r="246" spans="1:13" ht="25.5">
      <c r="A246" s="158" t="s">
        <v>424</v>
      </c>
      <c r="B246" s="347" t="s">
        <v>45</v>
      </c>
      <c r="C246" s="158" t="s">
        <v>669</v>
      </c>
      <c r="D246" s="355" t="s">
        <v>670</v>
      </c>
      <c r="E246" s="348">
        <v>2011</v>
      </c>
      <c r="F246" s="347" t="s">
        <v>283</v>
      </c>
      <c r="G246" s="349" t="s">
        <v>362</v>
      </c>
      <c r="H246" s="350" t="s">
        <v>359</v>
      </c>
      <c r="I246" s="171" t="s">
        <v>49</v>
      </c>
      <c r="J246" s="351">
        <v>0.21739130434782608</v>
      </c>
      <c r="K246" s="352">
        <v>1</v>
      </c>
      <c r="L246" s="353">
        <v>0.14357</v>
      </c>
      <c r="M246" s="203"/>
    </row>
    <row r="247" spans="1:13" ht="25.5">
      <c r="A247" s="158" t="s">
        <v>424</v>
      </c>
      <c r="B247" s="347" t="s">
        <v>45</v>
      </c>
      <c r="C247" s="158" t="s">
        <v>669</v>
      </c>
      <c r="D247" s="355" t="s">
        <v>670</v>
      </c>
      <c r="E247" s="348">
        <v>2011</v>
      </c>
      <c r="F247" s="347" t="s">
        <v>283</v>
      </c>
      <c r="G247" s="349" t="s">
        <v>649</v>
      </c>
      <c r="H247" s="350" t="s">
        <v>359</v>
      </c>
      <c r="I247" s="171" t="s">
        <v>49</v>
      </c>
      <c r="J247" s="351">
        <v>0.41025641025641024</v>
      </c>
      <c r="K247" s="352">
        <v>1</v>
      </c>
      <c r="L247" s="353">
        <v>5.1734000000000002E-2</v>
      </c>
      <c r="M247" s="203"/>
    </row>
    <row r="248" spans="1:13" ht="25.5">
      <c r="A248" s="158" t="s">
        <v>424</v>
      </c>
      <c r="B248" s="347" t="s">
        <v>45</v>
      </c>
      <c r="C248" s="158" t="s">
        <v>669</v>
      </c>
      <c r="D248" s="355" t="s">
        <v>670</v>
      </c>
      <c r="E248" s="348">
        <v>2011</v>
      </c>
      <c r="F248" s="347" t="s">
        <v>283</v>
      </c>
      <c r="G248" s="349" t="s">
        <v>373</v>
      </c>
      <c r="H248" s="350" t="s">
        <v>359</v>
      </c>
      <c r="I248" s="171" t="s">
        <v>49</v>
      </c>
      <c r="J248" s="351">
        <v>0.34615384615384615</v>
      </c>
      <c r="K248" s="352">
        <v>1</v>
      </c>
      <c r="L248" s="353">
        <v>0.123436</v>
      </c>
      <c r="M248" s="203"/>
    </row>
    <row r="249" spans="1:13" ht="25.5">
      <c r="A249" s="158" t="s">
        <v>424</v>
      </c>
      <c r="B249" s="347" t="s">
        <v>45</v>
      </c>
      <c r="C249" s="158" t="s">
        <v>669</v>
      </c>
      <c r="D249" s="355" t="s">
        <v>670</v>
      </c>
      <c r="E249" s="348">
        <v>2011</v>
      </c>
      <c r="F249" s="347" t="s">
        <v>283</v>
      </c>
      <c r="G249" s="349" t="s">
        <v>362</v>
      </c>
      <c r="H249" s="350" t="s">
        <v>344</v>
      </c>
      <c r="I249" s="171" t="s">
        <v>49</v>
      </c>
      <c r="J249" s="351">
        <v>0.14814814814814814</v>
      </c>
      <c r="K249" s="352">
        <v>1</v>
      </c>
      <c r="L249" s="353">
        <v>9.8774000000000001E-2</v>
      </c>
      <c r="M249" s="203"/>
    </row>
    <row r="250" spans="1:13" ht="25.5">
      <c r="A250" s="158" t="s">
        <v>424</v>
      </c>
      <c r="B250" s="347" t="s">
        <v>45</v>
      </c>
      <c r="C250" s="158" t="s">
        <v>669</v>
      </c>
      <c r="D250" s="355" t="s">
        <v>670</v>
      </c>
      <c r="E250" s="348">
        <v>2011</v>
      </c>
      <c r="F250" s="347" t="s">
        <v>283</v>
      </c>
      <c r="G250" s="349" t="s">
        <v>357</v>
      </c>
      <c r="H250" s="350" t="s">
        <v>344</v>
      </c>
      <c r="I250" s="171" t="s">
        <v>49</v>
      </c>
      <c r="J250" s="351">
        <v>0.41134751773049644</v>
      </c>
      <c r="K250" s="352">
        <v>1</v>
      </c>
      <c r="L250" s="353">
        <v>7.6650999999999997E-2</v>
      </c>
      <c r="M250" s="203"/>
    </row>
    <row r="251" spans="1:13" ht="25.5">
      <c r="A251" s="158" t="s">
        <v>424</v>
      </c>
      <c r="B251" s="347" t="s">
        <v>45</v>
      </c>
      <c r="C251" s="158" t="s">
        <v>669</v>
      </c>
      <c r="D251" s="355" t="s">
        <v>670</v>
      </c>
      <c r="E251" s="348">
        <v>2011</v>
      </c>
      <c r="F251" s="347" t="s">
        <v>283</v>
      </c>
      <c r="G251" s="349" t="s">
        <v>649</v>
      </c>
      <c r="H251" s="350" t="s">
        <v>344</v>
      </c>
      <c r="I251" s="171" t="s">
        <v>49</v>
      </c>
      <c r="J251" s="351">
        <v>0.47619047619047616</v>
      </c>
      <c r="K251" s="352">
        <v>1</v>
      </c>
      <c r="L251" s="353">
        <v>0.19669700000000001</v>
      </c>
      <c r="M251" s="203"/>
    </row>
    <row r="252" spans="1:13" ht="25.5">
      <c r="A252" s="158" t="s">
        <v>424</v>
      </c>
      <c r="B252" s="347" t="s">
        <v>45</v>
      </c>
      <c r="C252" s="158" t="s">
        <v>669</v>
      </c>
      <c r="D252" s="355" t="s">
        <v>670</v>
      </c>
      <c r="E252" s="348">
        <v>2011</v>
      </c>
      <c r="F252" s="347" t="s">
        <v>283</v>
      </c>
      <c r="G252" s="349" t="s">
        <v>625</v>
      </c>
      <c r="H252" s="350" t="s">
        <v>344</v>
      </c>
      <c r="I252" s="171" t="s">
        <v>49</v>
      </c>
      <c r="J252" s="351">
        <v>0.42499999999999999</v>
      </c>
      <c r="K252" s="352">
        <v>1</v>
      </c>
      <c r="L252" s="353">
        <v>0.13748199999999999</v>
      </c>
      <c r="M252" s="203"/>
    </row>
    <row r="253" spans="1:13" ht="25.5">
      <c r="A253" s="158" t="s">
        <v>424</v>
      </c>
      <c r="B253" s="347" t="s">
        <v>45</v>
      </c>
      <c r="C253" s="158" t="s">
        <v>669</v>
      </c>
      <c r="D253" s="355" t="s">
        <v>670</v>
      </c>
      <c r="E253" s="348">
        <v>2011</v>
      </c>
      <c r="F253" s="347" t="s">
        <v>283</v>
      </c>
      <c r="G253" s="349" t="s">
        <v>355</v>
      </c>
      <c r="H253" s="350" t="s">
        <v>344</v>
      </c>
      <c r="I253" s="171" t="s">
        <v>49</v>
      </c>
      <c r="J253" s="351">
        <v>0.45454545454545453</v>
      </c>
      <c r="K253" s="352">
        <v>1</v>
      </c>
      <c r="L253" s="353">
        <v>0.133186</v>
      </c>
      <c r="M253" s="203"/>
    </row>
    <row r="254" spans="1:13" ht="25.5">
      <c r="A254" s="158" t="s">
        <v>424</v>
      </c>
      <c r="B254" s="347" t="s">
        <v>45</v>
      </c>
      <c r="C254" s="158" t="s">
        <v>669</v>
      </c>
      <c r="D254" s="355" t="s">
        <v>670</v>
      </c>
      <c r="E254" s="348">
        <v>2011</v>
      </c>
      <c r="F254" s="347" t="s">
        <v>283</v>
      </c>
      <c r="G254" s="349" t="s">
        <v>357</v>
      </c>
      <c r="H254" s="350" t="s">
        <v>342</v>
      </c>
      <c r="I254" s="171" t="s">
        <v>49</v>
      </c>
      <c r="J254" s="351">
        <v>0.64615384615384619</v>
      </c>
      <c r="K254" s="352">
        <v>1</v>
      </c>
      <c r="L254" s="353">
        <v>7.1580000000000005E-2</v>
      </c>
      <c r="M254" s="203"/>
    </row>
    <row r="255" spans="1:13" ht="25.5">
      <c r="A255" s="158" t="s">
        <v>424</v>
      </c>
      <c r="B255" s="347" t="s">
        <v>45</v>
      </c>
      <c r="C255" s="158" t="s">
        <v>669</v>
      </c>
      <c r="D255" s="355" t="s">
        <v>670</v>
      </c>
      <c r="E255" s="348">
        <v>2011</v>
      </c>
      <c r="F255" s="347" t="s">
        <v>283</v>
      </c>
      <c r="G255" s="349" t="s">
        <v>625</v>
      </c>
      <c r="H255" s="350" t="s">
        <v>342</v>
      </c>
      <c r="I255" s="171" t="s">
        <v>49</v>
      </c>
      <c r="J255" s="351">
        <v>0.8666666666666667</v>
      </c>
      <c r="K255" s="352">
        <v>1</v>
      </c>
      <c r="L255" s="353">
        <v>9.9978999999999998E-2</v>
      </c>
      <c r="M255" s="203"/>
    </row>
    <row r="256" spans="1:13" ht="25.5">
      <c r="A256" s="158" t="s">
        <v>424</v>
      </c>
      <c r="B256" s="347" t="s">
        <v>45</v>
      </c>
      <c r="C256" s="158" t="s">
        <v>669</v>
      </c>
      <c r="D256" s="355" t="s">
        <v>670</v>
      </c>
      <c r="E256" s="348">
        <v>2011</v>
      </c>
      <c r="F256" s="347" t="s">
        <v>283</v>
      </c>
      <c r="G256" s="349" t="s">
        <v>355</v>
      </c>
      <c r="H256" s="350" t="s">
        <v>342</v>
      </c>
      <c r="I256" s="171" t="s">
        <v>49</v>
      </c>
      <c r="J256" s="351">
        <v>0.5625</v>
      </c>
      <c r="K256" s="352">
        <v>1</v>
      </c>
      <c r="L256" s="353">
        <v>0.12729299999999999</v>
      </c>
      <c r="M256" s="203"/>
    </row>
    <row r="257" spans="1:13" ht="25.5">
      <c r="A257" s="158" t="s">
        <v>424</v>
      </c>
      <c r="B257" s="347" t="s">
        <v>45</v>
      </c>
      <c r="C257" s="158" t="s">
        <v>669</v>
      </c>
      <c r="D257" s="355" t="s">
        <v>670</v>
      </c>
      <c r="E257" s="348">
        <v>2011</v>
      </c>
      <c r="F257" s="347" t="s">
        <v>283</v>
      </c>
      <c r="G257" s="349" t="s">
        <v>357</v>
      </c>
      <c r="H257" s="350" t="s">
        <v>365</v>
      </c>
      <c r="I257" s="171" t="s">
        <v>49</v>
      </c>
      <c r="J257" s="351">
        <v>0.76315789473684215</v>
      </c>
      <c r="K257" s="352">
        <v>1</v>
      </c>
      <c r="L257" s="353">
        <v>8.4870000000000001E-2</v>
      </c>
      <c r="M257" s="203"/>
    </row>
    <row r="258" spans="1:13" ht="25.5">
      <c r="A258" s="158" t="s">
        <v>424</v>
      </c>
      <c r="B258" s="347" t="s">
        <v>45</v>
      </c>
      <c r="C258" s="158" t="s">
        <v>669</v>
      </c>
      <c r="D258" s="355" t="s">
        <v>670</v>
      </c>
      <c r="E258" s="348">
        <v>2011</v>
      </c>
      <c r="F258" s="347" t="s">
        <v>283</v>
      </c>
      <c r="G258" s="349" t="s">
        <v>357</v>
      </c>
      <c r="H258" s="350" t="s">
        <v>343</v>
      </c>
      <c r="I258" s="171" t="s">
        <v>49</v>
      </c>
      <c r="J258" s="351">
        <v>0.7407407407407407</v>
      </c>
      <c r="K258" s="352">
        <v>1</v>
      </c>
      <c r="L258" s="353">
        <v>0.13017000000000001</v>
      </c>
      <c r="M258" s="203"/>
    </row>
    <row r="259" spans="1:13" ht="25.5">
      <c r="A259" s="158" t="s">
        <v>424</v>
      </c>
      <c r="B259" s="347" t="s">
        <v>45</v>
      </c>
      <c r="C259" s="158" t="s">
        <v>669</v>
      </c>
      <c r="D259" s="355" t="s">
        <v>671</v>
      </c>
      <c r="E259" s="348">
        <v>2011</v>
      </c>
      <c r="F259" s="347" t="s">
        <v>283</v>
      </c>
      <c r="G259" s="349" t="s">
        <v>357</v>
      </c>
      <c r="H259" s="350" t="s">
        <v>356</v>
      </c>
      <c r="I259" s="171" t="s">
        <v>49</v>
      </c>
      <c r="J259" s="351">
        <v>0.42857142857142855</v>
      </c>
      <c r="K259" s="352">
        <v>1</v>
      </c>
      <c r="L259" s="353">
        <v>0.49542700000000001</v>
      </c>
      <c r="M259" s="203"/>
    </row>
    <row r="260" spans="1:13" ht="25.5">
      <c r="A260" s="158" t="s">
        <v>424</v>
      </c>
      <c r="B260" s="347" t="s">
        <v>45</v>
      </c>
      <c r="C260" s="158" t="s">
        <v>669</v>
      </c>
      <c r="D260" s="355" t="s">
        <v>671</v>
      </c>
      <c r="E260" s="348">
        <v>2011</v>
      </c>
      <c r="F260" s="347" t="s">
        <v>283</v>
      </c>
      <c r="G260" s="349" t="s">
        <v>649</v>
      </c>
      <c r="H260" s="350" t="s">
        <v>356</v>
      </c>
      <c r="I260" s="171" t="s">
        <v>49</v>
      </c>
      <c r="J260" s="351">
        <v>0.23664122137404581</v>
      </c>
      <c r="K260" s="352">
        <v>1</v>
      </c>
      <c r="L260" s="353">
        <v>5.9103999999999997E-2</v>
      </c>
      <c r="M260" s="203"/>
    </row>
    <row r="261" spans="1:13" ht="25.5">
      <c r="A261" s="158" t="s">
        <v>424</v>
      </c>
      <c r="B261" s="347" t="s">
        <v>45</v>
      </c>
      <c r="C261" s="158" t="s">
        <v>669</v>
      </c>
      <c r="D261" s="355" t="s">
        <v>671</v>
      </c>
      <c r="E261" s="348">
        <v>2011</v>
      </c>
      <c r="F261" s="347" t="s">
        <v>283</v>
      </c>
      <c r="G261" s="349" t="s">
        <v>362</v>
      </c>
      <c r="H261" s="350" t="s">
        <v>359</v>
      </c>
      <c r="I261" s="171" t="s">
        <v>49</v>
      </c>
      <c r="J261" s="351">
        <v>0.21739130434782608</v>
      </c>
      <c r="K261" s="352">
        <v>1</v>
      </c>
      <c r="L261" s="353">
        <v>0.14357</v>
      </c>
      <c r="M261" s="203"/>
    </row>
    <row r="262" spans="1:13" ht="25.5">
      <c r="A262" s="158" t="s">
        <v>424</v>
      </c>
      <c r="B262" s="347" t="s">
        <v>45</v>
      </c>
      <c r="C262" s="158" t="s">
        <v>669</v>
      </c>
      <c r="D262" s="355" t="s">
        <v>671</v>
      </c>
      <c r="E262" s="348">
        <v>2011</v>
      </c>
      <c r="F262" s="347" t="s">
        <v>283</v>
      </c>
      <c r="G262" s="349" t="s">
        <v>649</v>
      </c>
      <c r="H262" s="350" t="s">
        <v>359</v>
      </c>
      <c r="I262" s="171" t="s">
        <v>49</v>
      </c>
      <c r="J262" s="351">
        <v>0.41025641025641024</v>
      </c>
      <c r="K262" s="352">
        <v>1</v>
      </c>
      <c r="L262" s="353">
        <v>5.1734000000000002E-2</v>
      </c>
      <c r="M262" s="203"/>
    </row>
    <row r="263" spans="1:13" ht="25.5">
      <c r="A263" s="158" t="s">
        <v>424</v>
      </c>
      <c r="B263" s="347" t="s">
        <v>45</v>
      </c>
      <c r="C263" s="158" t="s">
        <v>669</v>
      </c>
      <c r="D263" s="355" t="s">
        <v>671</v>
      </c>
      <c r="E263" s="348">
        <v>2011</v>
      </c>
      <c r="F263" s="347" t="s">
        <v>283</v>
      </c>
      <c r="G263" s="349" t="s">
        <v>373</v>
      </c>
      <c r="H263" s="350" t="s">
        <v>359</v>
      </c>
      <c r="I263" s="171" t="s">
        <v>49</v>
      </c>
      <c r="J263" s="351">
        <v>0.34615384615384615</v>
      </c>
      <c r="K263" s="352">
        <v>1</v>
      </c>
      <c r="L263" s="353">
        <v>0.123436</v>
      </c>
      <c r="M263" s="203"/>
    </row>
    <row r="264" spans="1:13" ht="25.5">
      <c r="A264" s="158" t="s">
        <v>424</v>
      </c>
      <c r="B264" s="347" t="s">
        <v>45</v>
      </c>
      <c r="C264" s="158" t="s">
        <v>669</v>
      </c>
      <c r="D264" s="355" t="s">
        <v>671</v>
      </c>
      <c r="E264" s="348">
        <v>2011</v>
      </c>
      <c r="F264" s="347" t="s">
        <v>283</v>
      </c>
      <c r="G264" s="349" t="s">
        <v>362</v>
      </c>
      <c r="H264" s="350" t="s">
        <v>344</v>
      </c>
      <c r="I264" s="171" t="s">
        <v>49</v>
      </c>
      <c r="J264" s="351">
        <v>0.14814814814814814</v>
      </c>
      <c r="K264" s="352">
        <v>1</v>
      </c>
      <c r="L264" s="353">
        <v>9.8774000000000001E-2</v>
      </c>
      <c r="M264" s="203"/>
    </row>
    <row r="265" spans="1:13" ht="25.5">
      <c r="A265" s="158" t="s">
        <v>424</v>
      </c>
      <c r="B265" s="347" t="s">
        <v>45</v>
      </c>
      <c r="C265" s="158" t="s">
        <v>669</v>
      </c>
      <c r="D265" s="355" t="s">
        <v>671</v>
      </c>
      <c r="E265" s="348">
        <v>2011</v>
      </c>
      <c r="F265" s="347" t="s">
        <v>283</v>
      </c>
      <c r="G265" s="349" t="s">
        <v>357</v>
      </c>
      <c r="H265" s="350" t="s">
        <v>344</v>
      </c>
      <c r="I265" s="171" t="s">
        <v>49</v>
      </c>
      <c r="J265" s="351">
        <v>0.41134751773049644</v>
      </c>
      <c r="K265" s="352">
        <v>1</v>
      </c>
      <c r="L265" s="353">
        <v>7.6650999999999997E-2</v>
      </c>
      <c r="M265" s="203"/>
    </row>
    <row r="266" spans="1:13" ht="25.5">
      <c r="A266" s="158" t="s">
        <v>424</v>
      </c>
      <c r="B266" s="347" t="s">
        <v>45</v>
      </c>
      <c r="C266" s="158" t="s">
        <v>669</v>
      </c>
      <c r="D266" s="355" t="s">
        <v>671</v>
      </c>
      <c r="E266" s="348">
        <v>2011</v>
      </c>
      <c r="F266" s="347" t="s">
        <v>283</v>
      </c>
      <c r="G266" s="349" t="s">
        <v>649</v>
      </c>
      <c r="H266" s="350" t="s">
        <v>344</v>
      </c>
      <c r="I266" s="171" t="s">
        <v>49</v>
      </c>
      <c r="J266" s="351">
        <v>0.47619047619047616</v>
      </c>
      <c r="K266" s="352">
        <v>1</v>
      </c>
      <c r="L266" s="353">
        <v>0.19669700000000001</v>
      </c>
      <c r="M266" s="203"/>
    </row>
    <row r="267" spans="1:13" ht="25.5">
      <c r="A267" s="158" t="s">
        <v>424</v>
      </c>
      <c r="B267" s="347" t="s">
        <v>45</v>
      </c>
      <c r="C267" s="158" t="s">
        <v>669</v>
      </c>
      <c r="D267" s="355" t="s">
        <v>671</v>
      </c>
      <c r="E267" s="348">
        <v>2011</v>
      </c>
      <c r="F267" s="347" t="s">
        <v>283</v>
      </c>
      <c r="G267" s="349" t="s">
        <v>625</v>
      </c>
      <c r="H267" s="350" t="s">
        <v>344</v>
      </c>
      <c r="I267" s="171" t="s">
        <v>49</v>
      </c>
      <c r="J267" s="351">
        <v>0.42499999999999999</v>
      </c>
      <c r="K267" s="352">
        <v>1</v>
      </c>
      <c r="L267" s="353">
        <v>0.13748199999999999</v>
      </c>
      <c r="M267" s="203"/>
    </row>
    <row r="268" spans="1:13" ht="25.5">
      <c r="A268" s="158" t="s">
        <v>424</v>
      </c>
      <c r="B268" s="347" t="s">
        <v>45</v>
      </c>
      <c r="C268" s="158" t="s">
        <v>669</v>
      </c>
      <c r="D268" s="355" t="s">
        <v>671</v>
      </c>
      <c r="E268" s="348">
        <v>2011</v>
      </c>
      <c r="F268" s="347" t="s">
        <v>283</v>
      </c>
      <c r="G268" s="349" t="s">
        <v>355</v>
      </c>
      <c r="H268" s="350" t="s">
        <v>344</v>
      </c>
      <c r="I268" s="171" t="s">
        <v>49</v>
      </c>
      <c r="J268" s="351">
        <v>0.45454545454545453</v>
      </c>
      <c r="K268" s="352">
        <v>1</v>
      </c>
      <c r="L268" s="353">
        <v>0.133186</v>
      </c>
      <c r="M268" s="203"/>
    </row>
    <row r="269" spans="1:13" ht="25.5">
      <c r="A269" s="158" t="s">
        <v>424</v>
      </c>
      <c r="B269" s="347" t="s">
        <v>45</v>
      </c>
      <c r="C269" s="158" t="s">
        <v>669</v>
      </c>
      <c r="D269" s="355" t="s">
        <v>671</v>
      </c>
      <c r="E269" s="348">
        <v>2011</v>
      </c>
      <c r="F269" s="347" t="s">
        <v>283</v>
      </c>
      <c r="G269" s="349" t="s">
        <v>357</v>
      </c>
      <c r="H269" s="350" t="s">
        <v>342</v>
      </c>
      <c r="I269" s="171" t="s">
        <v>49</v>
      </c>
      <c r="J269" s="351">
        <v>0.64615384615384619</v>
      </c>
      <c r="K269" s="352">
        <v>1</v>
      </c>
      <c r="L269" s="353">
        <v>7.1580000000000005E-2</v>
      </c>
      <c r="M269" s="203"/>
    </row>
    <row r="270" spans="1:13" ht="25.5">
      <c r="A270" s="158" t="s">
        <v>424</v>
      </c>
      <c r="B270" s="347" t="s">
        <v>45</v>
      </c>
      <c r="C270" s="158" t="s">
        <v>669</v>
      </c>
      <c r="D270" s="355" t="s">
        <v>671</v>
      </c>
      <c r="E270" s="348">
        <v>2011</v>
      </c>
      <c r="F270" s="347" t="s">
        <v>283</v>
      </c>
      <c r="G270" s="349" t="s">
        <v>625</v>
      </c>
      <c r="H270" s="350" t="s">
        <v>342</v>
      </c>
      <c r="I270" s="171" t="s">
        <v>49</v>
      </c>
      <c r="J270" s="351">
        <v>0.8666666666666667</v>
      </c>
      <c r="K270" s="352">
        <v>1</v>
      </c>
      <c r="L270" s="353">
        <v>9.9978999999999998E-2</v>
      </c>
      <c r="M270" s="203"/>
    </row>
    <row r="271" spans="1:13" ht="25.5">
      <c r="A271" s="158" t="s">
        <v>424</v>
      </c>
      <c r="B271" s="347" t="s">
        <v>45</v>
      </c>
      <c r="C271" s="158" t="s">
        <v>669</v>
      </c>
      <c r="D271" s="355" t="s">
        <v>671</v>
      </c>
      <c r="E271" s="348">
        <v>2011</v>
      </c>
      <c r="F271" s="347" t="s">
        <v>283</v>
      </c>
      <c r="G271" s="349" t="s">
        <v>355</v>
      </c>
      <c r="H271" s="350" t="s">
        <v>342</v>
      </c>
      <c r="I271" s="171" t="s">
        <v>49</v>
      </c>
      <c r="J271" s="351">
        <v>0.5625</v>
      </c>
      <c r="K271" s="352">
        <v>1</v>
      </c>
      <c r="L271" s="353">
        <v>0.12729299999999999</v>
      </c>
      <c r="M271" s="203"/>
    </row>
    <row r="272" spans="1:13" ht="25.5">
      <c r="A272" s="158" t="s">
        <v>424</v>
      </c>
      <c r="B272" s="347" t="s">
        <v>45</v>
      </c>
      <c r="C272" s="158" t="s">
        <v>669</v>
      </c>
      <c r="D272" s="355" t="s">
        <v>671</v>
      </c>
      <c r="E272" s="348">
        <v>2011</v>
      </c>
      <c r="F272" s="347" t="s">
        <v>283</v>
      </c>
      <c r="G272" s="349" t="s">
        <v>357</v>
      </c>
      <c r="H272" s="350" t="s">
        <v>365</v>
      </c>
      <c r="I272" s="171" t="s">
        <v>49</v>
      </c>
      <c r="J272" s="351">
        <v>0.76315789473684215</v>
      </c>
      <c r="K272" s="352">
        <v>1</v>
      </c>
      <c r="L272" s="353">
        <v>8.4870000000000001E-2</v>
      </c>
      <c r="M272" s="203"/>
    </row>
    <row r="273" spans="1:13" ht="25.5">
      <c r="A273" s="158" t="s">
        <v>424</v>
      </c>
      <c r="B273" s="347" t="s">
        <v>45</v>
      </c>
      <c r="C273" s="158" t="s">
        <v>669</v>
      </c>
      <c r="D273" s="355" t="s">
        <v>671</v>
      </c>
      <c r="E273" s="348">
        <v>2011</v>
      </c>
      <c r="F273" s="347" t="s">
        <v>283</v>
      </c>
      <c r="G273" s="349" t="s">
        <v>357</v>
      </c>
      <c r="H273" s="350" t="s">
        <v>343</v>
      </c>
      <c r="I273" s="171" t="s">
        <v>49</v>
      </c>
      <c r="J273" s="351">
        <v>0.7407407407407407</v>
      </c>
      <c r="K273" s="352">
        <v>1</v>
      </c>
      <c r="L273" s="353">
        <v>0.13017000000000001</v>
      </c>
      <c r="M273" s="203"/>
    </row>
    <row r="274" spans="1:13" ht="25.5">
      <c r="A274" s="158" t="s">
        <v>424</v>
      </c>
      <c r="B274" s="347" t="s">
        <v>45</v>
      </c>
      <c r="C274" s="158" t="s">
        <v>669</v>
      </c>
      <c r="D274" s="355" t="s">
        <v>672</v>
      </c>
      <c r="E274" s="348">
        <v>2011</v>
      </c>
      <c r="F274" s="347" t="s">
        <v>283</v>
      </c>
      <c r="G274" s="349" t="s">
        <v>357</v>
      </c>
      <c r="H274" s="350" t="s">
        <v>356</v>
      </c>
      <c r="I274" s="171" t="s">
        <v>49</v>
      </c>
      <c r="J274" s="351">
        <v>0.42857142857142855</v>
      </c>
      <c r="K274" s="352">
        <v>1</v>
      </c>
      <c r="L274" s="353">
        <v>0.20524700000000001</v>
      </c>
      <c r="M274" s="203"/>
    </row>
    <row r="275" spans="1:13" ht="25.5">
      <c r="A275" s="158" t="s">
        <v>424</v>
      </c>
      <c r="B275" s="347" t="s">
        <v>45</v>
      </c>
      <c r="C275" s="158" t="s">
        <v>669</v>
      </c>
      <c r="D275" s="355" t="s">
        <v>672</v>
      </c>
      <c r="E275" s="348">
        <v>2011</v>
      </c>
      <c r="F275" s="347" t="s">
        <v>283</v>
      </c>
      <c r="G275" s="349" t="s">
        <v>649</v>
      </c>
      <c r="H275" s="350" t="s">
        <v>356</v>
      </c>
      <c r="I275" s="171" t="s">
        <v>49</v>
      </c>
      <c r="J275" s="351">
        <v>0.23664122137404581</v>
      </c>
      <c r="K275" s="352">
        <v>1</v>
      </c>
      <c r="L275" s="353">
        <v>3.7959E-2</v>
      </c>
      <c r="M275" s="203"/>
    </row>
    <row r="276" spans="1:13" ht="25.5">
      <c r="A276" s="158" t="s">
        <v>424</v>
      </c>
      <c r="B276" s="347" t="s">
        <v>45</v>
      </c>
      <c r="C276" s="158" t="s">
        <v>669</v>
      </c>
      <c r="D276" s="355" t="s">
        <v>672</v>
      </c>
      <c r="E276" s="348">
        <v>2011</v>
      </c>
      <c r="F276" s="347" t="s">
        <v>283</v>
      </c>
      <c r="G276" s="349" t="s">
        <v>362</v>
      </c>
      <c r="H276" s="350" t="s">
        <v>359</v>
      </c>
      <c r="I276" s="171" t="s">
        <v>49</v>
      </c>
      <c r="J276" s="351">
        <v>0.21739130434782608</v>
      </c>
      <c r="K276" s="352">
        <v>1</v>
      </c>
      <c r="L276" s="353">
        <v>0.14252799999999999</v>
      </c>
      <c r="M276" s="203"/>
    </row>
    <row r="277" spans="1:13" ht="25.5">
      <c r="A277" s="158" t="s">
        <v>424</v>
      </c>
      <c r="B277" s="347" t="s">
        <v>45</v>
      </c>
      <c r="C277" s="158" t="s">
        <v>669</v>
      </c>
      <c r="D277" s="355" t="s">
        <v>672</v>
      </c>
      <c r="E277" s="348">
        <v>2011</v>
      </c>
      <c r="F277" s="347" t="s">
        <v>283</v>
      </c>
      <c r="G277" s="349" t="s">
        <v>649</v>
      </c>
      <c r="H277" s="350" t="s">
        <v>359</v>
      </c>
      <c r="I277" s="171" t="s">
        <v>49</v>
      </c>
      <c r="J277" s="351">
        <v>0.41025641025641024</v>
      </c>
      <c r="K277" s="352">
        <v>1</v>
      </c>
      <c r="L277" s="353">
        <v>7.9245999999999997E-2</v>
      </c>
      <c r="M277" s="203"/>
    </row>
    <row r="278" spans="1:13" ht="25.5">
      <c r="A278" s="158" t="s">
        <v>424</v>
      </c>
      <c r="B278" s="347" t="s">
        <v>45</v>
      </c>
      <c r="C278" s="158" t="s">
        <v>669</v>
      </c>
      <c r="D278" s="355" t="s">
        <v>672</v>
      </c>
      <c r="E278" s="348">
        <v>2011</v>
      </c>
      <c r="F278" s="347" t="s">
        <v>283</v>
      </c>
      <c r="G278" s="349" t="s">
        <v>373</v>
      </c>
      <c r="H278" s="350" t="s">
        <v>359</v>
      </c>
      <c r="I278" s="171" t="s">
        <v>49</v>
      </c>
      <c r="J278" s="351">
        <v>0.34615384615384615</v>
      </c>
      <c r="K278" s="352">
        <v>1</v>
      </c>
      <c r="L278" s="353">
        <v>0.10410899999999999</v>
      </c>
      <c r="M278" s="203"/>
    </row>
    <row r="279" spans="1:13" ht="25.5">
      <c r="A279" s="158" t="s">
        <v>424</v>
      </c>
      <c r="B279" s="347" t="s">
        <v>45</v>
      </c>
      <c r="C279" s="158" t="s">
        <v>669</v>
      </c>
      <c r="D279" s="355" t="s">
        <v>672</v>
      </c>
      <c r="E279" s="348">
        <v>2011</v>
      </c>
      <c r="F279" s="347" t="s">
        <v>283</v>
      </c>
      <c r="G279" s="349" t="s">
        <v>362</v>
      </c>
      <c r="H279" s="350" t="s">
        <v>344</v>
      </c>
      <c r="I279" s="171" t="s">
        <v>49</v>
      </c>
      <c r="J279" s="351">
        <v>0.14814814814814814</v>
      </c>
      <c r="K279" s="352">
        <v>1</v>
      </c>
      <c r="L279" s="353">
        <v>4.4353999999999998E-2</v>
      </c>
      <c r="M279" s="203"/>
    </row>
    <row r="280" spans="1:13" ht="25.5">
      <c r="A280" s="158" t="s">
        <v>424</v>
      </c>
      <c r="B280" s="347" t="s">
        <v>45</v>
      </c>
      <c r="C280" s="158" t="s">
        <v>669</v>
      </c>
      <c r="D280" s="355" t="s">
        <v>672</v>
      </c>
      <c r="E280" s="348">
        <v>2011</v>
      </c>
      <c r="F280" s="347" t="s">
        <v>283</v>
      </c>
      <c r="G280" s="349" t="s">
        <v>357</v>
      </c>
      <c r="H280" s="350" t="s">
        <v>344</v>
      </c>
      <c r="I280" s="171" t="s">
        <v>49</v>
      </c>
      <c r="J280" s="351">
        <v>0.41134751773049644</v>
      </c>
      <c r="K280" s="352">
        <v>1</v>
      </c>
      <c r="L280" s="353">
        <v>4.4394000000000003E-2</v>
      </c>
      <c r="M280" s="203"/>
    </row>
    <row r="281" spans="1:13" ht="25.5">
      <c r="A281" s="158" t="s">
        <v>424</v>
      </c>
      <c r="B281" s="347" t="s">
        <v>45</v>
      </c>
      <c r="C281" s="158" t="s">
        <v>669</v>
      </c>
      <c r="D281" s="355" t="s">
        <v>672</v>
      </c>
      <c r="E281" s="348">
        <v>2011</v>
      </c>
      <c r="F281" s="347" t="s">
        <v>283</v>
      </c>
      <c r="G281" s="349" t="s">
        <v>649</v>
      </c>
      <c r="H281" s="350" t="s">
        <v>344</v>
      </c>
      <c r="I281" s="171" t="s">
        <v>49</v>
      </c>
      <c r="J281" s="351">
        <v>0.47619047619047616</v>
      </c>
      <c r="K281" s="352">
        <v>1</v>
      </c>
      <c r="L281" s="353">
        <v>0.121448</v>
      </c>
      <c r="M281" s="203"/>
    </row>
    <row r="282" spans="1:13" ht="25.5">
      <c r="A282" s="158" t="s">
        <v>424</v>
      </c>
      <c r="B282" s="347" t="s">
        <v>45</v>
      </c>
      <c r="C282" s="158" t="s">
        <v>669</v>
      </c>
      <c r="D282" s="355" t="s">
        <v>672</v>
      </c>
      <c r="E282" s="348">
        <v>2011</v>
      </c>
      <c r="F282" s="347" t="s">
        <v>283</v>
      </c>
      <c r="G282" s="349" t="s">
        <v>625</v>
      </c>
      <c r="H282" s="350" t="s">
        <v>344</v>
      </c>
      <c r="I282" s="171" t="s">
        <v>49</v>
      </c>
      <c r="J282" s="351">
        <v>0.42499999999999999</v>
      </c>
      <c r="K282" s="352">
        <v>1</v>
      </c>
      <c r="L282" s="353">
        <v>9.3789999999999998E-2</v>
      </c>
      <c r="M282" s="203"/>
    </row>
    <row r="283" spans="1:13" ht="25.5">
      <c r="A283" s="158" t="s">
        <v>424</v>
      </c>
      <c r="B283" s="347" t="s">
        <v>45</v>
      </c>
      <c r="C283" s="158" t="s">
        <v>669</v>
      </c>
      <c r="D283" s="355" t="s">
        <v>672</v>
      </c>
      <c r="E283" s="348">
        <v>2011</v>
      </c>
      <c r="F283" s="347" t="s">
        <v>283</v>
      </c>
      <c r="G283" s="349" t="s">
        <v>355</v>
      </c>
      <c r="H283" s="350" t="s">
        <v>344</v>
      </c>
      <c r="I283" s="171" t="s">
        <v>49</v>
      </c>
      <c r="J283" s="351">
        <v>0.45454545454545453</v>
      </c>
      <c r="K283" s="352">
        <v>1</v>
      </c>
      <c r="L283" s="353">
        <v>0</v>
      </c>
      <c r="M283" s="203"/>
    </row>
    <row r="284" spans="1:13" ht="25.5">
      <c r="A284" s="158" t="s">
        <v>424</v>
      </c>
      <c r="B284" s="347" t="s">
        <v>45</v>
      </c>
      <c r="C284" s="158" t="s">
        <v>669</v>
      </c>
      <c r="D284" s="355" t="s">
        <v>672</v>
      </c>
      <c r="E284" s="348">
        <v>2011</v>
      </c>
      <c r="F284" s="347" t="s">
        <v>283</v>
      </c>
      <c r="G284" s="349" t="s">
        <v>357</v>
      </c>
      <c r="H284" s="350" t="s">
        <v>342</v>
      </c>
      <c r="I284" s="171" t="s">
        <v>49</v>
      </c>
      <c r="J284" s="351">
        <v>0.64615384615384619</v>
      </c>
      <c r="K284" s="352">
        <v>1</v>
      </c>
      <c r="L284" s="353">
        <v>2.7306E-2</v>
      </c>
      <c r="M284" s="203"/>
    </row>
    <row r="285" spans="1:13" ht="25.5">
      <c r="A285" s="158" t="s">
        <v>424</v>
      </c>
      <c r="B285" s="347" t="s">
        <v>45</v>
      </c>
      <c r="C285" s="158" t="s">
        <v>669</v>
      </c>
      <c r="D285" s="355" t="s">
        <v>672</v>
      </c>
      <c r="E285" s="348">
        <v>2011</v>
      </c>
      <c r="F285" s="347" t="s">
        <v>283</v>
      </c>
      <c r="G285" s="349" t="s">
        <v>625</v>
      </c>
      <c r="H285" s="350" t="s">
        <v>342</v>
      </c>
      <c r="I285" s="171" t="s">
        <v>49</v>
      </c>
      <c r="J285" s="351">
        <v>0.8666666666666667</v>
      </c>
      <c r="K285" s="352">
        <v>1</v>
      </c>
      <c r="L285" s="353">
        <v>5.8139000000000003E-2</v>
      </c>
      <c r="M285" s="203"/>
    </row>
    <row r="286" spans="1:13" ht="25.5">
      <c r="A286" s="158" t="s">
        <v>424</v>
      </c>
      <c r="B286" s="347" t="s">
        <v>45</v>
      </c>
      <c r="C286" s="158" t="s">
        <v>669</v>
      </c>
      <c r="D286" s="355" t="s">
        <v>672</v>
      </c>
      <c r="E286" s="348">
        <v>2011</v>
      </c>
      <c r="F286" s="347" t="s">
        <v>283</v>
      </c>
      <c r="G286" s="349" t="s">
        <v>355</v>
      </c>
      <c r="H286" s="350" t="s">
        <v>342</v>
      </c>
      <c r="I286" s="171" t="s">
        <v>49</v>
      </c>
      <c r="J286" s="351">
        <v>0.5625</v>
      </c>
      <c r="K286" s="352">
        <v>1</v>
      </c>
      <c r="L286" s="353">
        <v>7.7122999999999997E-2</v>
      </c>
      <c r="M286" s="203"/>
    </row>
    <row r="287" spans="1:13" ht="25.5">
      <c r="A287" s="158" t="s">
        <v>424</v>
      </c>
      <c r="B287" s="347" t="s">
        <v>45</v>
      </c>
      <c r="C287" s="158" t="s">
        <v>669</v>
      </c>
      <c r="D287" s="355" t="s">
        <v>672</v>
      </c>
      <c r="E287" s="348">
        <v>2011</v>
      </c>
      <c r="F287" s="347" t="s">
        <v>283</v>
      </c>
      <c r="G287" s="349" t="s">
        <v>357</v>
      </c>
      <c r="H287" s="350" t="s">
        <v>365</v>
      </c>
      <c r="I287" s="171" t="s">
        <v>49</v>
      </c>
      <c r="J287" s="351">
        <v>0.76315789473684215</v>
      </c>
      <c r="K287" s="352">
        <v>1</v>
      </c>
      <c r="L287" s="353">
        <v>3.4605999999999998E-2</v>
      </c>
      <c r="M287" s="203"/>
    </row>
    <row r="288" spans="1:13" ht="25.5">
      <c r="A288" s="158" t="s">
        <v>424</v>
      </c>
      <c r="B288" s="347" t="s">
        <v>45</v>
      </c>
      <c r="C288" s="158" t="s">
        <v>669</v>
      </c>
      <c r="D288" s="355" t="s">
        <v>672</v>
      </c>
      <c r="E288" s="348">
        <v>2011</v>
      </c>
      <c r="F288" s="347" t="s">
        <v>283</v>
      </c>
      <c r="G288" s="349" t="s">
        <v>357</v>
      </c>
      <c r="H288" s="350" t="s">
        <v>343</v>
      </c>
      <c r="I288" s="171" t="s">
        <v>49</v>
      </c>
      <c r="J288" s="351">
        <v>0.7407407407407407</v>
      </c>
      <c r="K288" s="352">
        <v>1</v>
      </c>
      <c r="L288" s="353">
        <v>7.5246999999999994E-2</v>
      </c>
      <c r="M288" s="203"/>
    </row>
    <row r="289" spans="1:13" ht="25.5">
      <c r="A289" s="158" t="s">
        <v>424</v>
      </c>
      <c r="B289" s="347" t="s">
        <v>45</v>
      </c>
      <c r="C289" s="158" t="s">
        <v>190</v>
      </c>
      <c r="D289" s="355" t="s">
        <v>673</v>
      </c>
      <c r="E289" s="348">
        <v>2011</v>
      </c>
      <c r="F289" s="347" t="s">
        <v>283</v>
      </c>
      <c r="G289" s="349" t="s">
        <v>357</v>
      </c>
      <c r="H289" s="350" t="s">
        <v>356</v>
      </c>
      <c r="I289" s="171" t="s">
        <v>49</v>
      </c>
      <c r="J289" s="351">
        <v>0.42857142857142855</v>
      </c>
      <c r="K289" s="352">
        <v>1</v>
      </c>
      <c r="L289" s="353">
        <v>0.28703200000000001</v>
      </c>
      <c r="M289" s="203"/>
    </row>
    <row r="290" spans="1:13" ht="25.5">
      <c r="A290" s="158" t="s">
        <v>424</v>
      </c>
      <c r="B290" s="347" t="s">
        <v>45</v>
      </c>
      <c r="C290" s="158" t="s">
        <v>190</v>
      </c>
      <c r="D290" s="355" t="s">
        <v>673</v>
      </c>
      <c r="E290" s="348">
        <v>2011</v>
      </c>
      <c r="F290" s="347" t="s">
        <v>283</v>
      </c>
      <c r="G290" s="349" t="s">
        <v>649</v>
      </c>
      <c r="H290" s="350" t="s">
        <v>356</v>
      </c>
      <c r="I290" s="171" t="s">
        <v>49</v>
      </c>
      <c r="J290" s="351">
        <v>0.23664122137404581</v>
      </c>
      <c r="K290" s="352">
        <v>1</v>
      </c>
      <c r="L290" s="353">
        <v>9.8088999999999996E-2</v>
      </c>
      <c r="M290" s="203"/>
    </row>
    <row r="291" spans="1:13" ht="25.5">
      <c r="A291" s="158" t="s">
        <v>424</v>
      </c>
      <c r="B291" s="347" t="s">
        <v>45</v>
      </c>
      <c r="C291" s="158" t="s">
        <v>190</v>
      </c>
      <c r="D291" s="355" t="s">
        <v>673</v>
      </c>
      <c r="E291" s="348">
        <v>2011</v>
      </c>
      <c r="F291" s="347" t="s">
        <v>283</v>
      </c>
      <c r="G291" s="349" t="s">
        <v>362</v>
      </c>
      <c r="H291" s="350" t="s">
        <v>359</v>
      </c>
      <c r="I291" s="171" t="s">
        <v>49</v>
      </c>
      <c r="J291" s="351">
        <v>0.21739130434782608</v>
      </c>
      <c r="K291" s="352">
        <v>1</v>
      </c>
      <c r="L291" s="353">
        <v>0.18662599999999999</v>
      </c>
      <c r="M291" s="203"/>
    </row>
    <row r="292" spans="1:13" ht="25.5">
      <c r="A292" s="158" t="s">
        <v>424</v>
      </c>
      <c r="B292" s="347" t="s">
        <v>45</v>
      </c>
      <c r="C292" s="158" t="s">
        <v>190</v>
      </c>
      <c r="D292" s="355" t="s">
        <v>673</v>
      </c>
      <c r="E292" s="348">
        <v>2011</v>
      </c>
      <c r="F292" s="347" t="s">
        <v>283</v>
      </c>
      <c r="G292" s="349" t="s">
        <v>649</v>
      </c>
      <c r="H292" s="350" t="s">
        <v>359</v>
      </c>
      <c r="I292" s="171" t="s">
        <v>49</v>
      </c>
      <c r="J292" s="351">
        <v>0.41025641025641024</v>
      </c>
      <c r="K292" s="352">
        <v>1</v>
      </c>
      <c r="L292" s="353">
        <v>0.14225299999999999</v>
      </c>
      <c r="M292" s="203"/>
    </row>
    <row r="293" spans="1:13" ht="25.5">
      <c r="A293" s="158" t="s">
        <v>424</v>
      </c>
      <c r="B293" s="347" t="s">
        <v>45</v>
      </c>
      <c r="C293" s="158" t="s">
        <v>190</v>
      </c>
      <c r="D293" s="355" t="s">
        <v>673</v>
      </c>
      <c r="E293" s="348">
        <v>2011</v>
      </c>
      <c r="F293" s="347" t="s">
        <v>283</v>
      </c>
      <c r="G293" s="349" t="s">
        <v>373</v>
      </c>
      <c r="H293" s="350" t="s">
        <v>359</v>
      </c>
      <c r="I293" s="171" t="s">
        <v>49</v>
      </c>
      <c r="J293" s="351">
        <v>0.34615384615384615</v>
      </c>
      <c r="K293" s="352">
        <v>1</v>
      </c>
      <c r="L293" s="353">
        <v>0.174182</v>
      </c>
      <c r="M293" s="203"/>
    </row>
    <row r="294" spans="1:13" ht="25.5">
      <c r="A294" s="158" t="s">
        <v>424</v>
      </c>
      <c r="B294" s="347" t="s">
        <v>45</v>
      </c>
      <c r="C294" s="158" t="s">
        <v>190</v>
      </c>
      <c r="D294" s="355" t="s">
        <v>673</v>
      </c>
      <c r="E294" s="348">
        <v>2011</v>
      </c>
      <c r="F294" s="347" t="s">
        <v>283</v>
      </c>
      <c r="G294" s="349" t="s">
        <v>362</v>
      </c>
      <c r="H294" s="350" t="s">
        <v>344</v>
      </c>
      <c r="I294" s="171" t="s">
        <v>49</v>
      </c>
      <c r="J294" s="351">
        <v>0.14814814814814814</v>
      </c>
      <c r="K294" s="352">
        <v>1</v>
      </c>
      <c r="L294" s="353">
        <v>0.19150200000000001</v>
      </c>
      <c r="M294" s="203"/>
    </row>
    <row r="295" spans="1:13" ht="25.5">
      <c r="A295" s="158" t="s">
        <v>424</v>
      </c>
      <c r="B295" s="347" t="s">
        <v>45</v>
      </c>
      <c r="C295" s="158" t="s">
        <v>190</v>
      </c>
      <c r="D295" s="355" t="s">
        <v>673</v>
      </c>
      <c r="E295" s="348">
        <v>2011</v>
      </c>
      <c r="F295" s="347" t="s">
        <v>283</v>
      </c>
      <c r="G295" s="349" t="s">
        <v>357</v>
      </c>
      <c r="H295" s="350" t="s">
        <v>344</v>
      </c>
      <c r="I295" s="171" t="s">
        <v>49</v>
      </c>
      <c r="J295" s="351">
        <v>0.41134751773049644</v>
      </c>
      <c r="K295" s="352">
        <v>1</v>
      </c>
      <c r="L295" s="353">
        <v>0.10889699999999999</v>
      </c>
      <c r="M295" s="203"/>
    </row>
    <row r="296" spans="1:13" ht="25.5">
      <c r="A296" s="158" t="s">
        <v>424</v>
      </c>
      <c r="B296" s="347" t="s">
        <v>45</v>
      </c>
      <c r="C296" s="158" t="s">
        <v>190</v>
      </c>
      <c r="D296" s="355" t="s">
        <v>673</v>
      </c>
      <c r="E296" s="348">
        <v>2011</v>
      </c>
      <c r="F296" s="347" t="s">
        <v>283</v>
      </c>
      <c r="G296" s="349" t="s">
        <v>649</v>
      </c>
      <c r="H296" s="350" t="s">
        <v>344</v>
      </c>
      <c r="I296" s="171" t="s">
        <v>49</v>
      </c>
      <c r="J296" s="351">
        <v>0.47619047619047616</v>
      </c>
      <c r="K296" s="352">
        <v>1</v>
      </c>
      <c r="L296" s="353">
        <v>0.220056</v>
      </c>
      <c r="M296" s="203"/>
    </row>
    <row r="297" spans="1:13" ht="25.5">
      <c r="A297" s="158" t="s">
        <v>424</v>
      </c>
      <c r="B297" s="347" t="s">
        <v>45</v>
      </c>
      <c r="C297" s="158" t="s">
        <v>190</v>
      </c>
      <c r="D297" s="355" t="s">
        <v>673</v>
      </c>
      <c r="E297" s="348">
        <v>2011</v>
      </c>
      <c r="F297" s="347" t="s">
        <v>283</v>
      </c>
      <c r="G297" s="349" t="s">
        <v>625</v>
      </c>
      <c r="H297" s="350" t="s">
        <v>344</v>
      </c>
      <c r="I297" s="171" t="s">
        <v>49</v>
      </c>
      <c r="J297" s="351">
        <v>0.42499999999999999</v>
      </c>
      <c r="K297" s="352">
        <v>1</v>
      </c>
      <c r="L297" s="353">
        <v>0.13571900000000001</v>
      </c>
      <c r="M297" s="203"/>
    </row>
    <row r="298" spans="1:13" ht="25.5">
      <c r="A298" s="158" t="s">
        <v>424</v>
      </c>
      <c r="B298" s="347" t="s">
        <v>45</v>
      </c>
      <c r="C298" s="158" t="s">
        <v>190</v>
      </c>
      <c r="D298" s="355" t="s">
        <v>673</v>
      </c>
      <c r="E298" s="348">
        <v>2011</v>
      </c>
      <c r="F298" s="347" t="s">
        <v>283</v>
      </c>
      <c r="G298" s="349" t="s">
        <v>355</v>
      </c>
      <c r="H298" s="350" t="s">
        <v>344</v>
      </c>
      <c r="I298" s="171" t="s">
        <v>49</v>
      </c>
      <c r="J298" s="351">
        <v>0.45454545454545453</v>
      </c>
      <c r="K298" s="352">
        <v>1</v>
      </c>
      <c r="L298" s="353">
        <v>0.14252999999999999</v>
      </c>
      <c r="M298" s="203"/>
    </row>
    <row r="299" spans="1:13" ht="25.5">
      <c r="A299" s="158" t="s">
        <v>424</v>
      </c>
      <c r="B299" s="347" t="s">
        <v>45</v>
      </c>
      <c r="C299" s="158" t="s">
        <v>190</v>
      </c>
      <c r="D299" s="355" t="s">
        <v>673</v>
      </c>
      <c r="E299" s="348">
        <v>2011</v>
      </c>
      <c r="F299" s="347" t="s">
        <v>283</v>
      </c>
      <c r="G299" s="349" t="s">
        <v>357</v>
      </c>
      <c r="H299" s="350" t="s">
        <v>342</v>
      </c>
      <c r="I299" s="171" t="s">
        <v>49</v>
      </c>
      <c r="J299" s="351">
        <v>0.64615384615384619</v>
      </c>
      <c r="K299" s="352">
        <v>1</v>
      </c>
      <c r="L299" s="353">
        <v>0.11546099999999999</v>
      </c>
      <c r="M299" s="203"/>
    </row>
    <row r="300" spans="1:13" ht="25.5">
      <c r="A300" s="158" t="s">
        <v>424</v>
      </c>
      <c r="B300" s="347" t="s">
        <v>45</v>
      </c>
      <c r="C300" s="158" t="s">
        <v>190</v>
      </c>
      <c r="D300" s="355" t="s">
        <v>673</v>
      </c>
      <c r="E300" s="348">
        <v>2011</v>
      </c>
      <c r="F300" s="347" t="s">
        <v>283</v>
      </c>
      <c r="G300" s="349" t="s">
        <v>625</v>
      </c>
      <c r="H300" s="350" t="s">
        <v>342</v>
      </c>
      <c r="I300" s="171" t="s">
        <v>49</v>
      </c>
      <c r="J300" s="351">
        <v>0.8666666666666667</v>
      </c>
      <c r="K300" s="352">
        <v>1</v>
      </c>
      <c r="L300" s="353">
        <v>0.28754600000000002</v>
      </c>
      <c r="M300" s="203"/>
    </row>
    <row r="301" spans="1:13" ht="25.5">
      <c r="A301" s="158" t="s">
        <v>424</v>
      </c>
      <c r="B301" s="347" t="s">
        <v>45</v>
      </c>
      <c r="C301" s="158" t="s">
        <v>190</v>
      </c>
      <c r="D301" s="355" t="s">
        <v>673</v>
      </c>
      <c r="E301" s="348">
        <v>2011</v>
      </c>
      <c r="F301" s="347" t="s">
        <v>283</v>
      </c>
      <c r="G301" s="349" t="s">
        <v>355</v>
      </c>
      <c r="H301" s="350" t="s">
        <v>342</v>
      </c>
      <c r="I301" s="171" t="s">
        <v>49</v>
      </c>
      <c r="J301" s="351">
        <v>0.5625</v>
      </c>
      <c r="K301" s="352">
        <v>1</v>
      </c>
      <c r="L301" s="353">
        <v>0.12576699999999999</v>
      </c>
      <c r="M301" s="203"/>
    </row>
    <row r="302" spans="1:13" ht="25.5">
      <c r="A302" s="158" t="s">
        <v>424</v>
      </c>
      <c r="B302" s="347" t="s">
        <v>45</v>
      </c>
      <c r="C302" s="158" t="s">
        <v>190</v>
      </c>
      <c r="D302" s="355" t="s">
        <v>673</v>
      </c>
      <c r="E302" s="348">
        <v>2011</v>
      </c>
      <c r="F302" s="347" t="s">
        <v>283</v>
      </c>
      <c r="G302" s="349" t="s">
        <v>357</v>
      </c>
      <c r="H302" s="350" t="s">
        <v>365</v>
      </c>
      <c r="I302" s="171" t="s">
        <v>49</v>
      </c>
      <c r="J302" s="351">
        <v>0.76315789473684215</v>
      </c>
      <c r="K302" s="352">
        <v>1</v>
      </c>
      <c r="L302" s="353">
        <v>0.107346</v>
      </c>
      <c r="M302" s="203"/>
    </row>
    <row r="303" spans="1:13" ht="25.5">
      <c r="A303" s="158" t="s">
        <v>424</v>
      </c>
      <c r="B303" s="347" t="s">
        <v>45</v>
      </c>
      <c r="C303" s="158" t="s">
        <v>190</v>
      </c>
      <c r="D303" s="355" t="s">
        <v>673</v>
      </c>
      <c r="E303" s="348">
        <v>2011</v>
      </c>
      <c r="F303" s="347" t="s">
        <v>283</v>
      </c>
      <c r="G303" s="349" t="s">
        <v>357</v>
      </c>
      <c r="H303" s="350" t="s">
        <v>343</v>
      </c>
      <c r="I303" s="171" t="s">
        <v>49</v>
      </c>
      <c r="J303" s="351">
        <v>0.7407407407407407</v>
      </c>
      <c r="K303" s="352">
        <v>1</v>
      </c>
      <c r="L303" s="353">
        <v>0.197098</v>
      </c>
      <c r="M303" s="203"/>
    </row>
    <row r="304" spans="1:13">
      <c r="A304" s="172"/>
      <c r="B304" s="172"/>
      <c r="C304" s="172"/>
      <c r="D304" s="158"/>
      <c r="E304" s="158"/>
      <c r="F304" s="159"/>
      <c r="G304" s="169"/>
      <c r="H304" s="170"/>
      <c r="I304" s="160"/>
      <c r="J304" s="203"/>
      <c r="K304" s="204"/>
      <c r="L304" s="203"/>
      <c r="M304" s="203"/>
    </row>
    <row r="305" spans="1:9">
      <c r="A305" s="161"/>
      <c r="E305" s="161"/>
      <c r="F305" s="42"/>
      <c r="I305" s="42"/>
    </row>
    <row r="306" spans="1:9">
      <c r="A306" t="s">
        <v>422</v>
      </c>
    </row>
    <row r="307" spans="1:9">
      <c r="A307" s="162" t="s">
        <v>368</v>
      </c>
    </row>
    <row r="308" spans="1:9">
      <c r="A308" s="178" t="s">
        <v>291</v>
      </c>
    </row>
    <row r="309" spans="1:9">
      <c r="A309" s="2" t="s">
        <v>371</v>
      </c>
    </row>
    <row r="310" spans="1:9" ht="15">
      <c r="A310" s="173"/>
    </row>
  </sheetData>
  <dataValidations count="5">
    <dataValidation type="list" allowBlank="1" showInputMessage="1" showErrorMessage="1" sqref="H5:H303">
      <formula1>$T$4:$T$4</formula1>
    </dataValidation>
    <dataValidation type="list" allowBlank="1" showInputMessage="1" showErrorMessage="1" sqref="G4:G303">
      <formula1>$R$4:$R$4</formula1>
    </dataValidation>
    <dataValidation type="list" allowBlank="1" showInputMessage="1" showErrorMessage="1" sqref="H4">
      <formula1>$T$4:$T$10</formula1>
    </dataValidation>
    <dataValidation type="list" allowBlank="1" showInputMessage="1" showErrorMessage="1" sqref="G304">
      <formula1>$R$4:$R$14</formula1>
    </dataValidation>
    <dataValidation type="list" allowBlank="1" showInputMessage="1" showErrorMessage="1" sqref="H304">
      <formula1>$T$4:$T$9</formula1>
    </dataValidation>
  </dataValidations>
  <pageMargins left="0.78740157480314965" right="0.78740157480314965" top="1.0629921259842521" bottom="1.0629921259842521" header="0.78740157480314965" footer="0.78740157480314965"/>
  <pageSetup paperSize="9" scale="57" firstPageNumber="0" orientation="landscape" horizontalDpi="300" verticalDpi="300" r:id="rId1"/>
  <headerFooter alignWithMargins="0">
    <oddHeader>&amp;C&amp;"Times New Roman,Normal"&amp;12&amp;A</oddHeader>
    <oddFooter>&amp;C&amp;"Times New Roman,Normal"&amp;12Page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55"/>
  <sheetViews>
    <sheetView zoomScale="80" zoomScaleNormal="80" zoomScaleSheetLayoutView="80" workbookViewId="0">
      <selection sqref="A1:XFD1048576"/>
    </sheetView>
  </sheetViews>
  <sheetFormatPr defaultColWidth="11.5703125" defaultRowHeight="12.75"/>
  <cols>
    <col min="1" max="1" width="10.5703125" style="2" customWidth="1"/>
    <col min="2" max="2" width="15.140625" style="2" customWidth="1"/>
    <col min="3" max="3" width="25.85546875" style="146" customWidth="1"/>
    <col min="4" max="4" width="19.28515625" style="2" bestFit="1" customWidth="1"/>
    <col min="5" max="5" width="34.28515625" style="2" customWidth="1"/>
    <col min="6" max="6" width="28.5703125" style="2" customWidth="1"/>
    <col min="7" max="7" width="22.42578125" style="2" bestFit="1" customWidth="1"/>
    <col min="8" max="8" width="14" style="251" customWidth="1"/>
    <col min="9" max="9" width="15" style="251" customWidth="1"/>
    <col min="10" max="10" width="11.85546875" style="251" customWidth="1"/>
    <col min="11" max="11" width="14.85546875" style="2" customWidth="1"/>
    <col min="12" max="12" width="18.5703125" style="2" customWidth="1"/>
    <col min="13" max="13" width="15.42578125" style="2" customWidth="1"/>
    <col min="14" max="14" width="17.5703125" style="2" customWidth="1"/>
    <col min="15" max="15" width="17.85546875" style="2" customWidth="1"/>
    <col min="16" max="16384" width="11.5703125" style="2"/>
  </cols>
  <sheetData>
    <row r="1" spans="1:16" s="46" customFormat="1" ht="18.75" thickBot="1">
      <c r="A1" s="43" t="s">
        <v>69</v>
      </c>
      <c r="B1" s="43"/>
      <c r="C1" s="144"/>
      <c r="D1" s="43"/>
      <c r="E1" s="43"/>
      <c r="F1" s="43"/>
      <c r="G1" s="43"/>
      <c r="H1" s="246"/>
      <c r="I1" s="246"/>
      <c r="J1" s="246"/>
      <c r="K1" s="43"/>
      <c r="L1" s="43"/>
      <c r="M1" s="44"/>
      <c r="N1" s="45" t="s">
        <v>0</v>
      </c>
      <c r="O1" s="55" t="s">
        <v>9</v>
      </c>
    </row>
    <row r="2" spans="1:16" s="46" customFormat="1" ht="18.75" thickBot="1">
      <c r="A2" s="252" t="s">
        <v>528</v>
      </c>
      <c r="B2" s="47"/>
      <c r="C2" s="145"/>
      <c r="D2" s="47"/>
      <c r="E2" s="47"/>
      <c r="F2" s="47"/>
      <c r="G2" s="47"/>
      <c r="H2" s="247"/>
      <c r="I2" s="247"/>
      <c r="J2" s="247"/>
      <c r="K2" s="47"/>
      <c r="L2" s="47"/>
      <c r="M2" s="48"/>
      <c r="N2" s="28"/>
      <c r="O2" s="49"/>
    </row>
    <row r="3" spans="1:16" s="50" customFormat="1" ht="26.25" thickBot="1">
      <c r="A3" s="221" t="s">
        <v>1</v>
      </c>
      <c r="B3" s="221" t="s">
        <v>40</v>
      </c>
      <c r="C3" s="291" t="s">
        <v>13</v>
      </c>
      <c r="D3" s="221" t="s">
        <v>70</v>
      </c>
      <c r="E3" s="221" t="s">
        <v>71</v>
      </c>
      <c r="F3" s="221" t="s">
        <v>72</v>
      </c>
      <c r="G3" s="221" t="s">
        <v>73</v>
      </c>
      <c r="H3" s="309" t="s">
        <v>74</v>
      </c>
      <c r="I3" s="310" t="s">
        <v>75</v>
      </c>
      <c r="J3" s="310" t="s">
        <v>76</v>
      </c>
      <c r="K3" s="221" t="s">
        <v>77</v>
      </c>
      <c r="L3" s="221" t="s">
        <v>78</v>
      </c>
      <c r="M3" s="221" t="s">
        <v>79</v>
      </c>
      <c r="N3" s="221" t="s">
        <v>591</v>
      </c>
      <c r="O3" s="221" t="s">
        <v>80</v>
      </c>
    </row>
    <row r="4" spans="1:16" s="142" customFormat="1">
      <c r="A4" s="292" t="s">
        <v>424</v>
      </c>
      <c r="B4" s="293" t="s">
        <v>425</v>
      </c>
      <c r="C4" s="293" t="s">
        <v>22</v>
      </c>
      <c r="D4" s="293" t="s">
        <v>486</v>
      </c>
      <c r="E4" s="293" t="s">
        <v>468</v>
      </c>
      <c r="F4" s="293" t="s">
        <v>469</v>
      </c>
      <c r="G4" s="293" t="s">
        <v>470</v>
      </c>
      <c r="H4" s="294">
        <v>607</v>
      </c>
      <c r="I4" s="294">
        <v>252.10308499999999</v>
      </c>
      <c r="J4" s="294">
        <v>1296090.36855</v>
      </c>
      <c r="K4" s="293" t="s">
        <v>83</v>
      </c>
      <c r="L4" s="293" t="s">
        <v>84</v>
      </c>
      <c r="M4" s="293" t="s">
        <v>83</v>
      </c>
      <c r="N4" s="592" t="s">
        <v>84</v>
      </c>
      <c r="O4" s="593" t="s">
        <v>84</v>
      </c>
      <c r="P4" s="230"/>
    </row>
    <row r="5" spans="1:16" s="142" customFormat="1">
      <c r="A5" s="295" t="s">
        <v>424</v>
      </c>
      <c r="B5" s="227" t="s">
        <v>425</v>
      </c>
      <c r="C5" s="227" t="s">
        <v>22</v>
      </c>
      <c r="D5" s="227" t="s">
        <v>486</v>
      </c>
      <c r="E5" s="227" t="s">
        <v>468</v>
      </c>
      <c r="F5" s="227" t="s">
        <v>82</v>
      </c>
      <c r="G5" s="227" t="s">
        <v>489</v>
      </c>
      <c r="H5" s="228">
        <v>535</v>
      </c>
      <c r="I5" s="228">
        <v>83.569744999999998</v>
      </c>
      <c r="J5" s="228">
        <v>98312.709627999997</v>
      </c>
      <c r="K5" s="227" t="s">
        <v>83</v>
      </c>
      <c r="L5" s="237" t="s">
        <v>84</v>
      </c>
      <c r="M5" s="227" t="s">
        <v>84</v>
      </c>
      <c r="N5" s="237" t="s">
        <v>84</v>
      </c>
      <c r="O5" s="302" t="s">
        <v>84</v>
      </c>
      <c r="P5" s="231"/>
    </row>
    <row r="6" spans="1:16" s="141" customFormat="1">
      <c r="A6" s="295" t="s">
        <v>424</v>
      </c>
      <c r="B6" s="227" t="s">
        <v>425</v>
      </c>
      <c r="C6" s="227" t="s">
        <v>22</v>
      </c>
      <c r="D6" s="227" t="s">
        <v>486</v>
      </c>
      <c r="E6" s="227" t="s">
        <v>432</v>
      </c>
      <c r="F6" s="227" t="s">
        <v>82</v>
      </c>
      <c r="G6" s="227" t="s">
        <v>494</v>
      </c>
      <c r="H6" s="228">
        <v>3495.25</v>
      </c>
      <c r="I6" s="228">
        <v>973.810473</v>
      </c>
      <c r="J6" s="228">
        <v>2031330.2257999999</v>
      </c>
      <c r="K6" s="229" t="s">
        <v>83</v>
      </c>
      <c r="L6" s="229" t="s">
        <v>83</v>
      </c>
      <c r="M6" s="229" t="s">
        <v>83</v>
      </c>
      <c r="N6" s="227" t="s">
        <v>84</v>
      </c>
      <c r="O6" s="296" t="s">
        <v>84</v>
      </c>
      <c r="P6" s="230"/>
    </row>
    <row r="7" spans="1:16" s="142" customFormat="1">
      <c r="A7" s="295" t="s">
        <v>424</v>
      </c>
      <c r="B7" s="227" t="s">
        <v>425</v>
      </c>
      <c r="C7" s="227" t="s">
        <v>22</v>
      </c>
      <c r="D7" s="227" t="s">
        <v>486</v>
      </c>
      <c r="E7" s="227" t="s">
        <v>432</v>
      </c>
      <c r="F7" s="227" t="s">
        <v>82</v>
      </c>
      <c r="G7" s="227" t="s">
        <v>495</v>
      </c>
      <c r="H7" s="228">
        <v>9488.75</v>
      </c>
      <c r="I7" s="228">
        <v>1893.7105230499999</v>
      </c>
      <c r="J7" s="228">
        <v>3447813.6242999998</v>
      </c>
      <c r="K7" s="227" t="s">
        <v>83</v>
      </c>
      <c r="L7" s="227" t="s">
        <v>83</v>
      </c>
      <c r="M7" s="227" t="s">
        <v>83</v>
      </c>
      <c r="N7" s="227" t="s">
        <v>84</v>
      </c>
      <c r="O7" s="296" t="s">
        <v>84</v>
      </c>
      <c r="P7" s="231"/>
    </row>
    <row r="8" spans="1:16" s="143" customFormat="1">
      <c r="A8" s="295" t="s">
        <v>424</v>
      </c>
      <c r="B8" s="227" t="s">
        <v>425</v>
      </c>
      <c r="C8" s="227" t="s">
        <v>22</v>
      </c>
      <c r="D8" s="227" t="s">
        <v>486</v>
      </c>
      <c r="E8" s="227" t="s">
        <v>445</v>
      </c>
      <c r="F8" s="227" t="s">
        <v>82</v>
      </c>
      <c r="G8" s="227" t="s">
        <v>504</v>
      </c>
      <c r="H8" s="228">
        <f>3552+5292</f>
        <v>8844</v>
      </c>
      <c r="I8" s="228">
        <f>3721+5405</f>
        <v>9126</v>
      </c>
      <c r="J8" s="228">
        <f>4284315+6124472</f>
        <v>10408787</v>
      </c>
      <c r="K8" s="229" t="s">
        <v>83</v>
      </c>
      <c r="L8" s="229" t="s">
        <v>83</v>
      </c>
      <c r="M8" s="229" t="s">
        <v>83</v>
      </c>
      <c r="N8" s="227" t="s">
        <v>84</v>
      </c>
      <c r="O8" s="296" t="s">
        <v>84</v>
      </c>
      <c r="P8" s="231"/>
    </row>
    <row r="9" spans="1:16" s="51" customFormat="1">
      <c r="A9" s="295" t="s">
        <v>424</v>
      </c>
      <c r="B9" s="227" t="s">
        <v>425</v>
      </c>
      <c r="C9" s="227" t="s">
        <v>22</v>
      </c>
      <c r="D9" s="227" t="s">
        <v>486</v>
      </c>
      <c r="E9" s="227" t="s">
        <v>445</v>
      </c>
      <c r="F9" s="227" t="s">
        <v>82</v>
      </c>
      <c r="G9" s="227" t="s">
        <v>505</v>
      </c>
      <c r="H9" s="228">
        <v>603.375</v>
      </c>
      <c r="I9" s="228">
        <v>173.37315595499999</v>
      </c>
      <c r="J9" s="228">
        <v>600037.07642499998</v>
      </c>
      <c r="K9" s="229" t="s">
        <v>83</v>
      </c>
      <c r="L9" s="229" t="s">
        <v>84</v>
      </c>
      <c r="M9" s="229" t="s">
        <v>83</v>
      </c>
      <c r="N9" s="227" t="s">
        <v>84</v>
      </c>
      <c r="O9" s="296" t="s">
        <v>84</v>
      </c>
      <c r="P9" s="231"/>
    </row>
    <row r="10" spans="1:16" s="51" customFormat="1">
      <c r="A10" s="295" t="s">
        <v>424</v>
      </c>
      <c r="B10" s="227" t="s">
        <v>425</v>
      </c>
      <c r="C10" s="227" t="s">
        <v>22</v>
      </c>
      <c r="D10" s="227" t="s">
        <v>486</v>
      </c>
      <c r="E10" s="227" t="s">
        <v>445</v>
      </c>
      <c r="F10" s="227" t="s">
        <v>336</v>
      </c>
      <c r="G10" s="227" t="s">
        <v>506</v>
      </c>
      <c r="H10" s="228">
        <v>15</v>
      </c>
      <c r="I10" s="228">
        <v>160.37988000000001</v>
      </c>
      <c r="J10" s="228">
        <v>55572.840450999996</v>
      </c>
      <c r="K10" s="229" t="s">
        <v>84</v>
      </c>
      <c r="L10" s="229" t="s">
        <v>84</v>
      </c>
      <c r="M10" s="229" t="s">
        <v>84</v>
      </c>
      <c r="N10" s="227" t="s">
        <v>83</v>
      </c>
      <c r="O10" s="296" t="s">
        <v>84</v>
      </c>
      <c r="P10" s="231"/>
    </row>
    <row r="11" spans="1:16" s="51" customFormat="1">
      <c r="A11" s="295" t="s">
        <v>424</v>
      </c>
      <c r="B11" s="227" t="s">
        <v>425</v>
      </c>
      <c r="C11" s="227" t="s">
        <v>22</v>
      </c>
      <c r="D11" s="227" t="s">
        <v>486</v>
      </c>
      <c r="E11" s="227" t="s">
        <v>445</v>
      </c>
      <c r="F11" s="227" t="s">
        <v>336</v>
      </c>
      <c r="G11" s="227" t="s">
        <v>507</v>
      </c>
      <c r="H11" s="228">
        <v>33.5</v>
      </c>
      <c r="I11" s="228">
        <v>626.82293500000003</v>
      </c>
      <c r="J11" s="228">
        <v>226420.52309500001</v>
      </c>
      <c r="K11" s="229" t="s">
        <v>84</v>
      </c>
      <c r="L11" s="229" t="s">
        <v>83</v>
      </c>
      <c r="M11" s="229" t="s">
        <v>84</v>
      </c>
      <c r="N11" s="227" t="s">
        <v>84</v>
      </c>
      <c r="O11" s="296" t="s">
        <v>84</v>
      </c>
      <c r="P11" s="231"/>
    </row>
    <row r="12" spans="1:16" s="51" customFormat="1">
      <c r="A12" s="295" t="s">
        <v>424</v>
      </c>
      <c r="B12" s="227" t="s">
        <v>425</v>
      </c>
      <c r="C12" s="227" t="s">
        <v>22</v>
      </c>
      <c r="D12" s="227" t="s">
        <v>486</v>
      </c>
      <c r="E12" s="227" t="s">
        <v>427</v>
      </c>
      <c r="F12" s="227" t="s">
        <v>82</v>
      </c>
      <c r="G12" s="227" t="s">
        <v>508</v>
      </c>
      <c r="H12" s="228">
        <f>11+14</f>
        <v>25</v>
      </c>
      <c r="I12" s="228">
        <f>26+38</f>
        <v>64</v>
      </c>
      <c r="J12" s="228">
        <f>24295+36370</f>
        <v>60665</v>
      </c>
      <c r="K12" s="237" t="s">
        <v>84</v>
      </c>
      <c r="L12" s="227" t="s">
        <v>84</v>
      </c>
      <c r="M12" s="227" t="s">
        <v>84</v>
      </c>
      <c r="N12" s="237" t="s">
        <v>83</v>
      </c>
      <c r="O12" s="302" t="s">
        <v>84</v>
      </c>
      <c r="P12" s="236"/>
    </row>
    <row r="13" spans="1:16" s="53" customFormat="1">
      <c r="A13" s="295" t="s">
        <v>424</v>
      </c>
      <c r="B13" s="227" t="s">
        <v>425</v>
      </c>
      <c r="C13" s="227" t="s">
        <v>22</v>
      </c>
      <c r="D13" s="227" t="s">
        <v>486</v>
      </c>
      <c r="E13" s="227" t="s">
        <v>427</v>
      </c>
      <c r="F13" s="227" t="s">
        <v>336</v>
      </c>
      <c r="G13" s="227" t="s">
        <v>452</v>
      </c>
      <c r="H13" s="228">
        <v>20.5</v>
      </c>
      <c r="I13" s="228">
        <v>175.31688668499999</v>
      </c>
      <c r="J13" s="228">
        <v>25049.090832499998</v>
      </c>
      <c r="K13" s="229" t="s">
        <v>84</v>
      </c>
      <c r="L13" s="229" t="s">
        <v>84</v>
      </c>
      <c r="M13" s="229" t="s">
        <v>84</v>
      </c>
      <c r="N13" s="227" t="s">
        <v>83</v>
      </c>
      <c r="O13" s="296" t="s">
        <v>84</v>
      </c>
      <c r="P13" s="236"/>
    </row>
    <row r="14" spans="1:16">
      <c r="A14" s="295" t="s">
        <v>424</v>
      </c>
      <c r="B14" s="227" t="s">
        <v>425</v>
      </c>
      <c r="C14" s="227" t="s">
        <v>22</v>
      </c>
      <c r="D14" s="227" t="s">
        <v>486</v>
      </c>
      <c r="E14" s="227" t="s">
        <v>453</v>
      </c>
      <c r="F14" s="227" t="s">
        <v>82</v>
      </c>
      <c r="G14" s="227" t="s">
        <v>454</v>
      </c>
      <c r="H14" s="228">
        <v>15</v>
      </c>
      <c r="I14" s="228">
        <v>208.38265000000001</v>
      </c>
      <c r="J14" s="228">
        <v>16938.188289000002</v>
      </c>
      <c r="K14" s="229" t="s">
        <v>84</v>
      </c>
      <c r="L14" s="229" t="s">
        <v>84</v>
      </c>
      <c r="M14" s="229" t="s">
        <v>84</v>
      </c>
      <c r="N14" s="227" t="s">
        <v>83</v>
      </c>
      <c r="O14" s="296" t="s">
        <v>84</v>
      </c>
      <c r="P14" s="236"/>
    </row>
    <row r="15" spans="1:16">
      <c r="A15" s="295" t="s">
        <v>424</v>
      </c>
      <c r="B15" s="227" t="s">
        <v>425</v>
      </c>
      <c r="C15" s="227" t="s">
        <v>22</v>
      </c>
      <c r="D15" s="227" t="s">
        <v>486</v>
      </c>
      <c r="E15" s="227" t="s">
        <v>453</v>
      </c>
      <c r="F15" s="227" t="s">
        <v>82</v>
      </c>
      <c r="G15" s="227" t="s">
        <v>509</v>
      </c>
      <c r="H15" s="228">
        <f>41+214</f>
        <v>255</v>
      </c>
      <c r="I15" s="228">
        <f>32+171</f>
        <v>203</v>
      </c>
      <c r="J15" s="228">
        <f>38648+191272</f>
        <v>229920</v>
      </c>
      <c r="K15" s="229" t="s">
        <v>84</v>
      </c>
      <c r="L15" s="229" t="s">
        <v>84</v>
      </c>
      <c r="M15" s="229" t="s">
        <v>84</v>
      </c>
      <c r="N15" s="227" t="s">
        <v>83</v>
      </c>
      <c r="O15" s="296" t="s">
        <v>84</v>
      </c>
      <c r="P15" s="236"/>
    </row>
    <row r="16" spans="1:16">
      <c r="A16" s="295" t="s">
        <v>424</v>
      </c>
      <c r="B16" s="227" t="s">
        <v>425</v>
      </c>
      <c r="C16" s="227" t="s">
        <v>22</v>
      </c>
      <c r="D16" s="227" t="s">
        <v>486</v>
      </c>
      <c r="E16" s="227" t="s">
        <v>453</v>
      </c>
      <c r="F16" s="227" t="s">
        <v>336</v>
      </c>
      <c r="G16" s="227" t="s">
        <v>475</v>
      </c>
      <c r="H16" s="228">
        <v>117.16666666499999</v>
      </c>
      <c r="I16" s="228">
        <v>1652.7412099999999</v>
      </c>
      <c r="J16" s="228">
        <v>275356.13443500001</v>
      </c>
      <c r="K16" s="229" t="s">
        <v>84</v>
      </c>
      <c r="L16" s="229" t="s">
        <v>83</v>
      </c>
      <c r="M16" s="229" t="s">
        <v>84</v>
      </c>
      <c r="N16" s="227" t="s">
        <v>84</v>
      </c>
      <c r="O16" s="296" t="s">
        <v>84</v>
      </c>
      <c r="P16" s="236"/>
    </row>
    <row r="17" spans="1:16">
      <c r="A17" s="295" t="s">
        <v>424</v>
      </c>
      <c r="B17" s="227" t="s">
        <v>425</v>
      </c>
      <c r="C17" s="227" t="s">
        <v>22</v>
      </c>
      <c r="D17" s="227" t="s">
        <v>486</v>
      </c>
      <c r="E17" s="227" t="s">
        <v>453</v>
      </c>
      <c r="F17" s="227" t="s">
        <v>336</v>
      </c>
      <c r="G17" s="227" t="s">
        <v>510</v>
      </c>
      <c r="H17" s="228">
        <v>69.416666664999994</v>
      </c>
      <c r="I17" s="228">
        <v>1096.188686</v>
      </c>
      <c r="J17" s="228">
        <v>324608.08392499998</v>
      </c>
      <c r="K17" s="229" t="s">
        <v>84</v>
      </c>
      <c r="L17" s="229" t="s">
        <v>83</v>
      </c>
      <c r="M17" s="229" t="s">
        <v>84</v>
      </c>
      <c r="N17" s="227" t="s">
        <v>84</v>
      </c>
      <c r="O17" s="296" t="s">
        <v>84</v>
      </c>
      <c r="P17" s="236"/>
    </row>
    <row r="18" spans="1:16">
      <c r="A18" s="295" t="s">
        <v>424</v>
      </c>
      <c r="B18" s="227" t="s">
        <v>425</v>
      </c>
      <c r="C18" s="227" t="s">
        <v>22</v>
      </c>
      <c r="D18" s="227" t="s">
        <v>486</v>
      </c>
      <c r="E18" s="227" t="s">
        <v>453</v>
      </c>
      <c r="F18" s="227" t="s">
        <v>336</v>
      </c>
      <c r="G18" s="227" t="s">
        <v>511</v>
      </c>
      <c r="H18" s="228">
        <v>49.25</v>
      </c>
      <c r="I18" s="228">
        <v>1171.6148045</v>
      </c>
      <c r="J18" s="228">
        <v>395116.84922500001</v>
      </c>
      <c r="K18" s="237" t="s">
        <v>84</v>
      </c>
      <c r="L18" s="227" t="s">
        <v>83</v>
      </c>
      <c r="M18" s="227" t="s">
        <v>83</v>
      </c>
      <c r="N18" s="237" t="s">
        <v>84</v>
      </c>
      <c r="O18" s="302" t="s">
        <v>84</v>
      </c>
      <c r="P18" s="236"/>
    </row>
    <row r="19" spans="1:16">
      <c r="A19" s="295" t="s">
        <v>424</v>
      </c>
      <c r="B19" s="227" t="s">
        <v>425</v>
      </c>
      <c r="C19" s="227" t="s">
        <v>22</v>
      </c>
      <c r="D19" s="227" t="s">
        <v>486</v>
      </c>
      <c r="E19" s="227" t="s">
        <v>455</v>
      </c>
      <c r="F19" s="227" t="s">
        <v>82</v>
      </c>
      <c r="G19" s="227" t="s">
        <v>456</v>
      </c>
      <c r="H19" s="228">
        <v>53</v>
      </c>
      <c r="I19" s="228">
        <v>548.85</v>
      </c>
      <c r="J19" s="228">
        <v>94284.944936999993</v>
      </c>
      <c r="K19" s="227" t="s">
        <v>84</v>
      </c>
      <c r="L19" s="227" t="s">
        <v>83</v>
      </c>
      <c r="M19" s="227" t="s">
        <v>84</v>
      </c>
      <c r="N19" s="237" t="s">
        <v>84</v>
      </c>
      <c r="O19" s="302" t="s">
        <v>84</v>
      </c>
      <c r="P19" s="236"/>
    </row>
    <row r="20" spans="1:16">
      <c r="A20" s="295" t="s">
        <v>424</v>
      </c>
      <c r="B20" s="227" t="s">
        <v>425</v>
      </c>
      <c r="C20" s="227" t="s">
        <v>22</v>
      </c>
      <c r="D20" s="227" t="s">
        <v>486</v>
      </c>
      <c r="E20" s="227" t="s">
        <v>455</v>
      </c>
      <c r="F20" s="227" t="s">
        <v>336</v>
      </c>
      <c r="G20" s="227" t="s">
        <v>457</v>
      </c>
      <c r="H20" s="228">
        <v>294</v>
      </c>
      <c r="I20" s="228">
        <v>4802.4215999999997</v>
      </c>
      <c r="J20" s="228">
        <v>1007833.7496400001</v>
      </c>
      <c r="K20" s="229" t="s">
        <v>84</v>
      </c>
      <c r="L20" s="229" t="s">
        <v>83</v>
      </c>
      <c r="M20" s="229" t="s">
        <v>83</v>
      </c>
      <c r="N20" s="227" t="s">
        <v>84</v>
      </c>
      <c r="O20" s="296" t="s">
        <v>84</v>
      </c>
      <c r="P20" s="236"/>
    </row>
    <row r="21" spans="1:16">
      <c r="A21" s="295" t="s">
        <v>424</v>
      </c>
      <c r="B21" s="227" t="s">
        <v>425</v>
      </c>
      <c r="C21" s="227" t="s">
        <v>22</v>
      </c>
      <c r="D21" s="227" t="s">
        <v>486</v>
      </c>
      <c r="E21" s="227" t="s">
        <v>455</v>
      </c>
      <c r="F21" s="227" t="s">
        <v>336</v>
      </c>
      <c r="G21" s="227" t="s">
        <v>514</v>
      </c>
      <c r="H21" s="228">
        <v>16.25</v>
      </c>
      <c r="I21" s="228">
        <v>254.499638785</v>
      </c>
      <c r="J21" s="228">
        <v>90232.472017499997</v>
      </c>
      <c r="K21" s="227" t="s">
        <v>84</v>
      </c>
      <c r="L21" s="237" t="s">
        <v>84</v>
      </c>
      <c r="M21" s="227" t="s">
        <v>84</v>
      </c>
      <c r="N21" s="237" t="s">
        <v>83</v>
      </c>
      <c r="O21" s="302" t="s">
        <v>84</v>
      </c>
      <c r="P21" s="236"/>
    </row>
    <row r="22" spans="1:16">
      <c r="A22" s="295" t="s">
        <v>424</v>
      </c>
      <c r="B22" s="227" t="s">
        <v>425</v>
      </c>
      <c r="C22" s="227" t="s">
        <v>22</v>
      </c>
      <c r="D22" s="227" t="s">
        <v>486</v>
      </c>
      <c r="E22" s="227" t="s">
        <v>455</v>
      </c>
      <c r="F22" s="227" t="s">
        <v>336</v>
      </c>
      <c r="G22" s="227" t="s">
        <v>515</v>
      </c>
      <c r="H22" s="228">
        <v>88</v>
      </c>
      <c r="I22" s="228">
        <v>1890.5935769</v>
      </c>
      <c r="J22" s="228">
        <v>619575.69269000005</v>
      </c>
      <c r="K22" s="229" t="s">
        <v>84</v>
      </c>
      <c r="L22" s="229" t="s">
        <v>83</v>
      </c>
      <c r="M22" s="229" t="s">
        <v>83</v>
      </c>
      <c r="N22" s="227" t="s">
        <v>84</v>
      </c>
      <c r="O22" s="296" t="s">
        <v>84</v>
      </c>
      <c r="P22" s="236"/>
    </row>
    <row r="23" spans="1:16">
      <c r="A23" s="295" t="s">
        <v>424</v>
      </c>
      <c r="B23" s="227" t="s">
        <v>425</v>
      </c>
      <c r="C23" s="227" t="s">
        <v>22</v>
      </c>
      <c r="D23" s="227" t="s">
        <v>486</v>
      </c>
      <c r="E23" s="227" t="s">
        <v>459</v>
      </c>
      <c r="F23" s="227" t="s">
        <v>82</v>
      </c>
      <c r="G23" s="227" t="s">
        <v>516</v>
      </c>
      <c r="H23" s="228">
        <f>482+409</f>
        <v>891</v>
      </c>
      <c r="I23" s="228">
        <f>585+509</f>
        <v>1094</v>
      </c>
      <c r="J23" s="228">
        <f>780028+632885</f>
        <v>1412913</v>
      </c>
      <c r="K23" s="227" t="s">
        <v>83</v>
      </c>
      <c r="L23" s="227" t="s">
        <v>83</v>
      </c>
      <c r="M23" s="227" t="s">
        <v>83</v>
      </c>
      <c r="N23" s="237" t="s">
        <v>84</v>
      </c>
      <c r="O23" s="302" t="s">
        <v>84</v>
      </c>
      <c r="P23" s="236"/>
    </row>
    <row r="24" spans="1:16">
      <c r="A24" s="297" t="s">
        <v>424</v>
      </c>
      <c r="B24" s="232" t="s">
        <v>425</v>
      </c>
      <c r="C24" s="232" t="s">
        <v>22</v>
      </c>
      <c r="D24" s="232" t="s">
        <v>486</v>
      </c>
      <c r="E24" s="232" t="s">
        <v>468</v>
      </c>
      <c r="F24" s="232" t="s">
        <v>487</v>
      </c>
      <c r="G24" s="232" t="s">
        <v>488</v>
      </c>
      <c r="H24" s="233">
        <v>36</v>
      </c>
      <c r="I24" s="233">
        <v>0.77763000000000004</v>
      </c>
      <c r="J24" s="233">
        <v>1935.8521353900001</v>
      </c>
      <c r="K24" s="232" t="s">
        <v>84</v>
      </c>
      <c r="L24" s="232" t="s">
        <v>84</v>
      </c>
      <c r="M24" s="232" t="s">
        <v>84</v>
      </c>
      <c r="N24" s="234" t="s">
        <v>84</v>
      </c>
      <c r="O24" s="298" t="s">
        <v>84</v>
      </c>
      <c r="P24" s="236"/>
    </row>
    <row r="25" spans="1:16">
      <c r="A25" s="297" t="s">
        <v>424</v>
      </c>
      <c r="B25" s="232" t="s">
        <v>425</v>
      </c>
      <c r="C25" s="232" t="s">
        <v>22</v>
      </c>
      <c r="D25" s="232" t="s">
        <v>486</v>
      </c>
      <c r="E25" s="232" t="s">
        <v>468</v>
      </c>
      <c r="F25" s="232" t="s">
        <v>490</v>
      </c>
      <c r="G25" s="232" t="s">
        <v>491</v>
      </c>
      <c r="H25" s="233">
        <v>9</v>
      </c>
      <c r="I25" s="233">
        <v>0.76590000000000003</v>
      </c>
      <c r="J25" s="233">
        <v>1206.6075745000001</v>
      </c>
      <c r="K25" s="232" t="s">
        <v>84</v>
      </c>
      <c r="L25" s="232" t="s">
        <v>84</v>
      </c>
      <c r="M25" s="232" t="s">
        <v>84</v>
      </c>
      <c r="N25" s="234" t="s">
        <v>84</v>
      </c>
      <c r="O25" s="298" t="s">
        <v>84</v>
      </c>
      <c r="P25" s="236"/>
    </row>
    <row r="26" spans="1:16">
      <c r="A26" s="297" t="s">
        <v>424</v>
      </c>
      <c r="B26" s="232" t="s">
        <v>425</v>
      </c>
      <c r="C26" s="232" t="s">
        <v>22</v>
      </c>
      <c r="D26" s="232" t="s">
        <v>486</v>
      </c>
      <c r="E26" s="232" t="s">
        <v>468</v>
      </c>
      <c r="F26" s="232" t="s">
        <v>336</v>
      </c>
      <c r="G26" s="232" t="s">
        <v>492</v>
      </c>
      <c r="H26" s="233">
        <v>240</v>
      </c>
      <c r="I26" s="233">
        <v>314.74116500000002</v>
      </c>
      <c r="J26" s="233">
        <v>166415.59628999999</v>
      </c>
      <c r="K26" s="232" t="s">
        <v>84</v>
      </c>
      <c r="L26" s="232" t="s">
        <v>84</v>
      </c>
      <c r="M26" s="232" t="s">
        <v>84</v>
      </c>
      <c r="N26" s="232" t="s">
        <v>84</v>
      </c>
      <c r="O26" s="301" t="s">
        <v>84</v>
      </c>
      <c r="P26" s="236"/>
    </row>
    <row r="27" spans="1:16">
      <c r="A27" s="297" t="s">
        <v>424</v>
      </c>
      <c r="B27" s="232" t="s">
        <v>425</v>
      </c>
      <c r="C27" s="232" t="s">
        <v>22</v>
      </c>
      <c r="D27" s="232" t="s">
        <v>486</v>
      </c>
      <c r="E27" s="232" t="s">
        <v>432</v>
      </c>
      <c r="F27" s="232" t="s">
        <v>469</v>
      </c>
      <c r="G27" s="232" t="s">
        <v>493</v>
      </c>
      <c r="H27" s="233">
        <v>31.5</v>
      </c>
      <c r="I27" s="233">
        <v>4.7680499999999997</v>
      </c>
      <c r="J27" s="233">
        <v>20467.542976000001</v>
      </c>
      <c r="K27" s="232" t="s">
        <v>84</v>
      </c>
      <c r="L27" s="232" t="s">
        <v>84</v>
      </c>
      <c r="M27" s="232" t="s">
        <v>84</v>
      </c>
      <c r="N27" s="234" t="s">
        <v>84</v>
      </c>
      <c r="O27" s="298" t="s">
        <v>84</v>
      </c>
      <c r="P27" s="236"/>
    </row>
    <row r="28" spans="1:16">
      <c r="A28" s="297" t="s">
        <v>424</v>
      </c>
      <c r="B28" s="232" t="s">
        <v>425</v>
      </c>
      <c r="C28" s="232" t="s">
        <v>22</v>
      </c>
      <c r="D28" s="232" t="s">
        <v>486</v>
      </c>
      <c r="E28" s="232" t="s">
        <v>432</v>
      </c>
      <c r="F28" s="232" t="s">
        <v>334</v>
      </c>
      <c r="G28" s="232" t="s">
        <v>433</v>
      </c>
      <c r="H28" s="233">
        <v>7.5</v>
      </c>
      <c r="I28" s="233">
        <v>0.28739500000000001</v>
      </c>
      <c r="J28" s="233">
        <v>1895.40692988</v>
      </c>
      <c r="K28" s="232" t="s">
        <v>84</v>
      </c>
      <c r="L28" s="232" t="s">
        <v>84</v>
      </c>
      <c r="M28" s="232" t="s">
        <v>84</v>
      </c>
      <c r="N28" s="232" t="s">
        <v>84</v>
      </c>
      <c r="O28" s="301" t="s">
        <v>84</v>
      </c>
      <c r="P28" s="236"/>
    </row>
    <row r="29" spans="1:16">
      <c r="A29" s="297" t="s">
        <v>424</v>
      </c>
      <c r="B29" s="232" t="s">
        <v>425</v>
      </c>
      <c r="C29" s="232" t="s">
        <v>22</v>
      </c>
      <c r="D29" s="232" t="s">
        <v>486</v>
      </c>
      <c r="E29" s="232" t="s">
        <v>432</v>
      </c>
      <c r="F29" s="232" t="s">
        <v>82</v>
      </c>
      <c r="G29" s="232" t="s">
        <v>496</v>
      </c>
      <c r="H29" s="233">
        <v>88</v>
      </c>
      <c r="I29" s="233">
        <v>11.16549</v>
      </c>
      <c r="J29" s="233">
        <v>35805.4456555</v>
      </c>
      <c r="K29" s="232" t="s">
        <v>84</v>
      </c>
      <c r="L29" s="232" t="s">
        <v>84</v>
      </c>
      <c r="M29" s="232" t="s">
        <v>84</v>
      </c>
      <c r="N29" s="232" t="s">
        <v>84</v>
      </c>
      <c r="O29" s="301" t="s">
        <v>84</v>
      </c>
      <c r="P29" s="236"/>
    </row>
    <row r="30" spans="1:16">
      <c r="A30" s="297" t="s">
        <v>424</v>
      </c>
      <c r="B30" s="232" t="s">
        <v>425</v>
      </c>
      <c r="C30" s="232" t="s">
        <v>22</v>
      </c>
      <c r="D30" s="232" t="s">
        <v>486</v>
      </c>
      <c r="E30" s="232" t="s">
        <v>432</v>
      </c>
      <c r="F30" s="232" t="s">
        <v>490</v>
      </c>
      <c r="G30" s="232" t="s">
        <v>497</v>
      </c>
      <c r="H30" s="233">
        <v>35</v>
      </c>
      <c r="I30" s="233">
        <v>2.80694</v>
      </c>
      <c r="J30" s="233">
        <v>6704.1753962000003</v>
      </c>
      <c r="K30" s="232" t="s">
        <v>84</v>
      </c>
      <c r="L30" s="232" t="s">
        <v>84</v>
      </c>
      <c r="M30" s="232" t="s">
        <v>84</v>
      </c>
      <c r="N30" s="232" t="s">
        <v>84</v>
      </c>
      <c r="O30" s="301" t="s">
        <v>84</v>
      </c>
      <c r="P30" s="236"/>
    </row>
    <row r="31" spans="1:16">
      <c r="A31" s="297" t="s">
        <v>424</v>
      </c>
      <c r="B31" s="232" t="s">
        <v>425</v>
      </c>
      <c r="C31" s="232" t="s">
        <v>22</v>
      </c>
      <c r="D31" s="232" t="s">
        <v>486</v>
      </c>
      <c r="E31" s="232" t="s">
        <v>432</v>
      </c>
      <c r="F31" s="232" t="s">
        <v>336</v>
      </c>
      <c r="G31" s="232" t="s">
        <v>498</v>
      </c>
      <c r="H31" s="233">
        <v>43.5</v>
      </c>
      <c r="I31" s="233">
        <v>10.548005</v>
      </c>
      <c r="J31" s="233">
        <v>25154.914719500001</v>
      </c>
      <c r="K31" s="235" t="s">
        <v>84</v>
      </c>
      <c r="L31" s="235" t="s">
        <v>84</v>
      </c>
      <c r="M31" s="235" t="s">
        <v>84</v>
      </c>
      <c r="N31" s="232" t="s">
        <v>84</v>
      </c>
      <c r="O31" s="301" t="s">
        <v>84</v>
      </c>
      <c r="P31" s="236"/>
    </row>
    <row r="32" spans="1:16">
      <c r="A32" s="297" t="s">
        <v>424</v>
      </c>
      <c r="B32" s="232" t="s">
        <v>425</v>
      </c>
      <c r="C32" s="232" t="s">
        <v>22</v>
      </c>
      <c r="D32" s="232" t="s">
        <v>486</v>
      </c>
      <c r="E32" s="232" t="s">
        <v>432</v>
      </c>
      <c r="F32" s="232" t="s">
        <v>336</v>
      </c>
      <c r="G32" s="232" t="s">
        <v>499</v>
      </c>
      <c r="H32" s="233">
        <v>23.5</v>
      </c>
      <c r="I32" s="233">
        <v>11.765985000000001</v>
      </c>
      <c r="J32" s="233">
        <v>6039.4936878500002</v>
      </c>
      <c r="K32" s="232" t="s">
        <v>84</v>
      </c>
      <c r="L32" s="234" t="s">
        <v>84</v>
      </c>
      <c r="M32" s="232" t="s">
        <v>84</v>
      </c>
      <c r="N32" s="234" t="s">
        <v>84</v>
      </c>
      <c r="O32" s="298" t="s">
        <v>84</v>
      </c>
      <c r="P32" s="236"/>
    </row>
    <row r="33" spans="1:16">
      <c r="A33" s="297" t="s">
        <v>424</v>
      </c>
      <c r="B33" s="232" t="s">
        <v>425</v>
      </c>
      <c r="C33" s="232" t="s">
        <v>22</v>
      </c>
      <c r="D33" s="232" t="s">
        <v>486</v>
      </c>
      <c r="E33" s="232" t="s">
        <v>442</v>
      </c>
      <c r="F33" s="232" t="s">
        <v>443</v>
      </c>
      <c r="G33" s="232" t="s">
        <v>444</v>
      </c>
      <c r="H33" s="233">
        <v>49</v>
      </c>
      <c r="I33" s="233">
        <v>6.2891349999499999</v>
      </c>
      <c r="J33" s="233">
        <v>9352.2873917500001</v>
      </c>
      <c r="K33" s="235" t="s">
        <v>84</v>
      </c>
      <c r="L33" s="235" t="s">
        <v>84</v>
      </c>
      <c r="M33" s="235" t="s">
        <v>84</v>
      </c>
      <c r="N33" s="232" t="s">
        <v>84</v>
      </c>
      <c r="O33" s="301" t="s">
        <v>84</v>
      </c>
      <c r="P33" s="236"/>
    </row>
    <row r="34" spans="1:16">
      <c r="A34" s="297" t="s">
        <v>424</v>
      </c>
      <c r="B34" s="232" t="s">
        <v>425</v>
      </c>
      <c r="C34" s="232" t="s">
        <v>22</v>
      </c>
      <c r="D34" s="232" t="s">
        <v>486</v>
      </c>
      <c r="E34" s="232" t="s">
        <v>500</v>
      </c>
      <c r="F34" s="232" t="s">
        <v>487</v>
      </c>
      <c r="G34" s="232" t="s">
        <v>501</v>
      </c>
      <c r="H34" s="233">
        <v>138.5</v>
      </c>
      <c r="I34" s="233">
        <v>29.804965060499999</v>
      </c>
      <c r="J34" s="233">
        <v>113752.7626145</v>
      </c>
      <c r="K34" s="234" t="s">
        <v>84</v>
      </c>
      <c r="L34" s="232" t="s">
        <v>84</v>
      </c>
      <c r="M34" s="232" t="s">
        <v>84</v>
      </c>
      <c r="N34" s="234" t="s">
        <v>84</v>
      </c>
      <c r="O34" s="298" t="s">
        <v>84</v>
      </c>
      <c r="P34" s="236"/>
    </row>
    <row r="35" spans="1:16">
      <c r="A35" s="297" t="s">
        <v>424</v>
      </c>
      <c r="B35" s="232" t="s">
        <v>425</v>
      </c>
      <c r="C35" s="232" t="s">
        <v>22</v>
      </c>
      <c r="D35" s="232" t="s">
        <v>486</v>
      </c>
      <c r="E35" s="232" t="s">
        <v>478</v>
      </c>
      <c r="F35" s="232" t="s">
        <v>469</v>
      </c>
      <c r="G35" s="232" t="s">
        <v>502</v>
      </c>
      <c r="H35" s="233">
        <v>32.5</v>
      </c>
      <c r="I35" s="233">
        <v>0.96206999999999998</v>
      </c>
      <c r="J35" s="233">
        <v>5447.1528337500004</v>
      </c>
      <c r="K35" s="235" t="s">
        <v>84</v>
      </c>
      <c r="L35" s="235" t="s">
        <v>84</v>
      </c>
      <c r="M35" s="235" t="s">
        <v>84</v>
      </c>
      <c r="N35" s="232" t="s">
        <v>84</v>
      </c>
      <c r="O35" s="301" t="s">
        <v>84</v>
      </c>
      <c r="P35" s="236"/>
    </row>
    <row r="36" spans="1:16">
      <c r="A36" s="297" t="s">
        <v>424</v>
      </c>
      <c r="B36" s="232" t="s">
        <v>425</v>
      </c>
      <c r="C36" s="232" t="s">
        <v>22</v>
      </c>
      <c r="D36" s="232" t="s">
        <v>486</v>
      </c>
      <c r="E36" s="232" t="s">
        <v>478</v>
      </c>
      <c r="F36" s="232" t="s">
        <v>82</v>
      </c>
      <c r="G36" s="232" t="s">
        <v>420</v>
      </c>
      <c r="H36" s="233">
        <v>381.5</v>
      </c>
      <c r="I36" s="233">
        <v>144.41824</v>
      </c>
      <c r="J36" s="233">
        <v>159814.77067999999</v>
      </c>
      <c r="K36" s="232" t="s">
        <v>84</v>
      </c>
      <c r="L36" s="234" t="s">
        <v>84</v>
      </c>
      <c r="M36" s="232" t="s">
        <v>84</v>
      </c>
      <c r="N36" s="234" t="s">
        <v>84</v>
      </c>
      <c r="O36" s="298" t="s">
        <v>84</v>
      </c>
      <c r="P36" s="236"/>
    </row>
    <row r="37" spans="1:16">
      <c r="A37" s="297" t="s">
        <v>424</v>
      </c>
      <c r="B37" s="232" t="s">
        <v>425</v>
      </c>
      <c r="C37" s="232" t="s">
        <v>22</v>
      </c>
      <c r="D37" s="232" t="s">
        <v>486</v>
      </c>
      <c r="E37" s="232" t="s">
        <v>445</v>
      </c>
      <c r="F37" s="232" t="s">
        <v>334</v>
      </c>
      <c r="G37" s="232" t="s">
        <v>503</v>
      </c>
      <c r="H37" s="233">
        <v>76</v>
      </c>
      <c r="I37" s="233">
        <v>13.18473</v>
      </c>
      <c r="J37" s="233">
        <v>85609.380204500005</v>
      </c>
      <c r="K37" s="235" t="s">
        <v>84</v>
      </c>
      <c r="L37" s="235" t="s">
        <v>84</v>
      </c>
      <c r="M37" s="235" t="s">
        <v>84</v>
      </c>
      <c r="N37" s="232" t="s">
        <v>84</v>
      </c>
      <c r="O37" s="301" t="s">
        <v>84</v>
      </c>
      <c r="P37" s="236"/>
    </row>
    <row r="38" spans="1:16">
      <c r="A38" s="311" t="s">
        <v>424</v>
      </c>
      <c r="B38" s="147" t="s">
        <v>425</v>
      </c>
      <c r="C38" s="147" t="s">
        <v>22</v>
      </c>
      <c r="D38" s="147" t="s">
        <v>486</v>
      </c>
      <c r="E38" s="147" t="s">
        <v>445</v>
      </c>
      <c r="F38" s="147" t="s">
        <v>82</v>
      </c>
      <c r="G38" s="147" t="s">
        <v>447</v>
      </c>
      <c r="H38" s="312">
        <v>14</v>
      </c>
      <c r="I38" s="312">
        <v>137.34979999999999</v>
      </c>
      <c r="J38" s="312">
        <v>12011.214075</v>
      </c>
      <c r="K38" s="279" t="s">
        <v>84</v>
      </c>
      <c r="L38" s="279" t="s">
        <v>84</v>
      </c>
      <c r="M38" s="279" t="s">
        <v>84</v>
      </c>
      <c r="N38" s="147" t="s">
        <v>83</v>
      </c>
      <c r="O38" s="315" t="s">
        <v>84</v>
      </c>
      <c r="P38" s="236"/>
    </row>
    <row r="39" spans="1:16">
      <c r="A39" s="297" t="s">
        <v>424</v>
      </c>
      <c r="B39" s="232" t="s">
        <v>425</v>
      </c>
      <c r="C39" s="232" t="s">
        <v>22</v>
      </c>
      <c r="D39" s="232" t="s">
        <v>486</v>
      </c>
      <c r="E39" s="232" t="s">
        <v>455</v>
      </c>
      <c r="F39" s="232" t="s">
        <v>82</v>
      </c>
      <c r="G39" s="232" t="s">
        <v>512</v>
      </c>
      <c r="H39" s="233">
        <v>28</v>
      </c>
      <c r="I39" s="233">
        <v>2.36355</v>
      </c>
      <c r="J39" s="233">
        <v>2076.7230728</v>
      </c>
      <c r="K39" s="232" t="s">
        <v>84</v>
      </c>
      <c r="L39" s="234" t="s">
        <v>84</v>
      </c>
      <c r="M39" s="234" t="s">
        <v>84</v>
      </c>
      <c r="N39" s="234" t="s">
        <v>84</v>
      </c>
      <c r="O39" s="298" t="s">
        <v>84</v>
      </c>
      <c r="P39" s="236"/>
    </row>
    <row r="40" spans="1:16">
      <c r="A40" s="297" t="s">
        <v>424</v>
      </c>
      <c r="B40" s="232" t="s">
        <v>425</v>
      </c>
      <c r="C40" s="232" t="s">
        <v>22</v>
      </c>
      <c r="D40" s="232" t="s">
        <v>486</v>
      </c>
      <c r="E40" s="232" t="s">
        <v>455</v>
      </c>
      <c r="F40" s="232" t="s">
        <v>82</v>
      </c>
      <c r="G40" s="232" t="s">
        <v>513</v>
      </c>
      <c r="H40" s="233">
        <v>14</v>
      </c>
      <c r="I40" s="233">
        <v>201.70590000000001</v>
      </c>
      <c r="J40" s="233">
        <v>36294.779748000001</v>
      </c>
      <c r="K40" s="234" t="s">
        <v>84</v>
      </c>
      <c r="L40" s="232" t="s">
        <v>84</v>
      </c>
      <c r="M40" s="232" t="s">
        <v>84</v>
      </c>
      <c r="N40" s="234" t="s">
        <v>84</v>
      </c>
      <c r="O40" s="298" t="s">
        <v>84</v>
      </c>
      <c r="P40" s="236"/>
    </row>
    <row r="41" spans="1:16">
      <c r="A41" s="297" t="s">
        <v>424</v>
      </c>
      <c r="B41" s="232" t="s">
        <v>425</v>
      </c>
      <c r="C41" s="232" t="s">
        <v>22</v>
      </c>
      <c r="D41" s="232" t="s">
        <v>486</v>
      </c>
      <c r="E41" s="232" t="s">
        <v>462</v>
      </c>
      <c r="F41" s="232" t="s">
        <v>82</v>
      </c>
      <c r="G41" s="232" t="s">
        <v>517</v>
      </c>
      <c r="H41" s="233">
        <v>113</v>
      </c>
      <c r="I41" s="233">
        <v>93.25779</v>
      </c>
      <c r="J41" s="233">
        <v>116912.52082000001</v>
      </c>
      <c r="K41" s="235" t="s">
        <v>84</v>
      </c>
      <c r="L41" s="235" t="s">
        <v>84</v>
      </c>
      <c r="M41" s="235" t="s">
        <v>84</v>
      </c>
      <c r="N41" s="232" t="s">
        <v>84</v>
      </c>
      <c r="O41" s="301" t="s">
        <v>84</v>
      </c>
      <c r="P41" s="236"/>
    </row>
    <row r="42" spans="1:16">
      <c r="A42" s="297" t="s">
        <v>424</v>
      </c>
      <c r="B42" s="232" t="s">
        <v>425</v>
      </c>
      <c r="C42" s="232" t="s">
        <v>22</v>
      </c>
      <c r="D42" s="232" t="s">
        <v>486</v>
      </c>
      <c r="E42" s="232" t="s">
        <v>462</v>
      </c>
      <c r="F42" s="232" t="s">
        <v>82</v>
      </c>
      <c r="G42" s="232" t="s">
        <v>518</v>
      </c>
      <c r="H42" s="233">
        <v>43</v>
      </c>
      <c r="I42" s="233">
        <v>4.67164</v>
      </c>
      <c r="J42" s="233">
        <v>6327.0212193999996</v>
      </c>
      <c r="K42" s="235" t="s">
        <v>84</v>
      </c>
      <c r="L42" s="235" t="s">
        <v>84</v>
      </c>
      <c r="M42" s="235" t="s">
        <v>84</v>
      </c>
      <c r="N42" s="234" t="s">
        <v>84</v>
      </c>
      <c r="O42" s="301" t="s">
        <v>84</v>
      </c>
      <c r="P42" s="236"/>
    </row>
    <row r="43" spans="1:16">
      <c r="A43" s="295" t="s">
        <v>424</v>
      </c>
      <c r="B43" s="227" t="s">
        <v>425</v>
      </c>
      <c r="C43" s="227" t="s">
        <v>22</v>
      </c>
      <c r="D43" s="227" t="s">
        <v>519</v>
      </c>
      <c r="E43" s="227" t="s">
        <v>432</v>
      </c>
      <c r="F43" s="227" t="s">
        <v>82</v>
      </c>
      <c r="G43" s="237" t="s">
        <v>494</v>
      </c>
      <c r="H43" s="228">
        <v>311.75</v>
      </c>
      <c r="I43" s="228">
        <v>114.235512</v>
      </c>
      <c r="J43" s="228">
        <v>127104.1720065</v>
      </c>
      <c r="K43" s="237" t="s">
        <v>84</v>
      </c>
      <c r="L43" s="227" t="s">
        <v>84</v>
      </c>
      <c r="M43" s="227" t="s">
        <v>84</v>
      </c>
      <c r="N43" s="237" t="s">
        <v>83</v>
      </c>
      <c r="O43" s="302" t="s">
        <v>84</v>
      </c>
      <c r="P43" s="236"/>
    </row>
    <row r="44" spans="1:16">
      <c r="A44" s="305" t="s">
        <v>424</v>
      </c>
      <c r="B44" s="237" t="s">
        <v>425</v>
      </c>
      <c r="C44" s="237" t="s">
        <v>22</v>
      </c>
      <c r="D44" s="237" t="s">
        <v>519</v>
      </c>
      <c r="E44" s="237" t="s">
        <v>432</v>
      </c>
      <c r="F44" s="237" t="s">
        <v>82</v>
      </c>
      <c r="G44" s="237" t="s">
        <v>495</v>
      </c>
      <c r="H44" s="243">
        <v>1787.5</v>
      </c>
      <c r="I44" s="243">
        <v>655.71693500000003</v>
      </c>
      <c r="J44" s="243">
        <v>679485.12699500006</v>
      </c>
      <c r="K44" s="237" t="s">
        <v>83</v>
      </c>
      <c r="L44" s="237" t="s">
        <v>84</v>
      </c>
      <c r="M44" s="237" t="s">
        <v>83</v>
      </c>
      <c r="N44" s="237" t="s">
        <v>84</v>
      </c>
      <c r="O44" s="306" t="s">
        <v>84</v>
      </c>
      <c r="P44" s="236"/>
    </row>
    <row r="45" spans="1:16">
      <c r="A45" s="305" t="s">
        <v>424</v>
      </c>
      <c r="B45" s="237" t="s">
        <v>425</v>
      </c>
      <c r="C45" s="237" t="s">
        <v>22</v>
      </c>
      <c r="D45" s="237" t="s">
        <v>519</v>
      </c>
      <c r="E45" s="237" t="s">
        <v>500</v>
      </c>
      <c r="F45" s="237" t="s">
        <v>487</v>
      </c>
      <c r="G45" s="237" t="s">
        <v>501</v>
      </c>
      <c r="H45" s="243">
        <v>326.5</v>
      </c>
      <c r="I45" s="243">
        <v>67.965429939499998</v>
      </c>
      <c r="J45" s="243">
        <v>269383.070045</v>
      </c>
      <c r="K45" s="237" t="s">
        <v>83</v>
      </c>
      <c r="L45" s="237" t="s">
        <v>84</v>
      </c>
      <c r="M45" s="237" t="s">
        <v>84</v>
      </c>
      <c r="N45" s="237" t="s">
        <v>84</v>
      </c>
      <c r="O45" s="306" t="s">
        <v>84</v>
      </c>
      <c r="P45" s="236"/>
    </row>
    <row r="46" spans="1:16">
      <c r="A46" s="295" t="s">
        <v>424</v>
      </c>
      <c r="B46" s="227" t="s">
        <v>425</v>
      </c>
      <c r="C46" s="227" t="s">
        <v>22</v>
      </c>
      <c r="D46" s="227" t="s">
        <v>519</v>
      </c>
      <c r="E46" s="227" t="s">
        <v>478</v>
      </c>
      <c r="F46" s="227" t="s">
        <v>82</v>
      </c>
      <c r="G46" s="227" t="s">
        <v>420</v>
      </c>
      <c r="H46" s="228">
        <v>362</v>
      </c>
      <c r="I46" s="228">
        <v>125.84166</v>
      </c>
      <c r="J46" s="228">
        <v>133571.66953499999</v>
      </c>
      <c r="K46" s="229" t="s">
        <v>83</v>
      </c>
      <c r="L46" s="229" t="s">
        <v>84</v>
      </c>
      <c r="M46" s="229" t="s">
        <v>84</v>
      </c>
      <c r="N46" s="227" t="s">
        <v>84</v>
      </c>
      <c r="O46" s="296" t="s">
        <v>84</v>
      </c>
      <c r="P46" s="236"/>
    </row>
    <row r="47" spans="1:16">
      <c r="A47" s="295" t="s">
        <v>424</v>
      </c>
      <c r="B47" s="227" t="s">
        <v>425</v>
      </c>
      <c r="C47" s="227" t="s">
        <v>22</v>
      </c>
      <c r="D47" s="227" t="s">
        <v>519</v>
      </c>
      <c r="E47" s="227" t="s">
        <v>445</v>
      </c>
      <c r="F47" s="227" t="s">
        <v>82</v>
      </c>
      <c r="G47" s="227" t="s">
        <v>504</v>
      </c>
      <c r="H47" s="228">
        <f>1824+2042</f>
        <v>3866</v>
      </c>
      <c r="I47" s="228">
        <f>5830+5567</f>
        <v>11397</v>
      </c>
      <c r="J47" s="228">
        <f>5656442+5757778</f>
        <v>11414220</v>
      </c>
      <c r="K47" s="229" t="s">
        <v>83</v>
      </c>
      <c r="L47" s="229" t="s">
        <v>83</v>
      </c>
      <c r="M47" s="229" t="s">
        <v>83</v>
      </c>
      <c r="N47" s="237" t="s">
        <v>84</v>
      </c>
      <c r="O47" s="296" t="s">
        <v>84</v>
      </c>
      <c r="P47" s="236"/>
    </row>
    <row r="48" spans="1:16">
      <c r="A48" s="295" t="s">
        <v>424</v>
      </c>
      <c r="B48" s="227" t="s">
        <v>425</v>
      </c>
      <c r="C48" s="227" t="s">
        <v>22</v>
      </c>
      <c r="D48" s="227" t="s">
        <v>519</v>
      </c>
      <c r="E48" s="227" t="s">
        <v>445</v>
      </c>
      <c r="F48" s="227" t="s">
        <v>336</v>
      </c>
      <c r="G48" s="227" t="s">
        <v>449</v>
      </c>
      <c r="H48" s="228">
        <v>65.5</v>
      </c>
      <c r="I48" s="228">
        <v>540.67416844499996</v>
      </c>
      <c r="J48" s="228">
        <v>89972.827451499994</v>
      </c>
      <c r="K48" s="237" t="s">
        <v>84</v>
      </c>
      <c r="L48" s="227" t="s">
        <v>84</v>
      </c>
      <c r="M48" s="227" t="s">
        <v>84</v>
      </c>
      <c r="N48" s="237" t="s">
        <v>83</v>
      </c>
      <c r="O48" s="302" t="s">
        <v>84</v>
      </c>
      <c r="P48" s="236"/>
    </row>
    <row r="49" spans="1:16">
      <c r="A49" s="295" t="s">
        <v>424</v>
      </c>
      <c r="B49" s="227" t="s">
        <v>425</v>
      </c>
      <c r="C49" s="227" t="s">
        <v>22</v>
      </c>
      <c r="D49" s="227" t="s">
        <v>519</v>
      </c>
      <c r="E49" s="227" t="s">
        <v>427</v>
      </c>
      <c r="F49" s="227" t="s">
        <v>82</v>
      </c>
      <c r="G49" s="227" t="s">
        <v>508</v>
      </c>
      <c r="H49" s="228">
        <f>11+13</f>
        <v>24</v>
      </c>
      <c r="I49" s="228">
        <f>30+92</f>
        <v>122</v>
      </c>
      <c r="J49" s="228">
        <f>86065+30568</f>
        <v>116633</v>
      </c>
      <c r="K49" s="227" t="s">
        <v>84</v>
      </c>
      <c r="L49" s="237" t="s">
        <v>84</v>
      </c>
      <c r="M49" s="227" t="s">
        <v>84</v>
      </c>
      <c r="N49" s="237" t="s">
        <v>83</v>
      </c>
      <c r="O49" s="302" t="s">
        <v>84</v>
      </c>
      <c r="P49" s="242"/>
    </row>
    <row r="50" spans="1:16">
      <c r="A50" s="295" t="s">
        <v>424</v>
      </c>
      <c r="B50" s="227" t="s">
        <v>425</v>
      </c>
      <c r="C50" s="227" t="s">
        <v>22</v>
      </c>
      <c r="D50" s="227" t="s">
        <v>519</v>
      </c>
      <c r="E50" s="227" t="s">
        <v>427</v>
      </c>
      <c r="F50" s="227" t="s">
        <v>336</v>
      </c>
      <c r="G50" s="227" t="s">
        <v>520</v>
      </c>
      <c r="H50" s="228">
        <v>154</v>
      </c>
      <c r="I50" s="228">
        <v>3294.9463755000002</v>
      </c>
      <c r="J50" s="228">
        <v>740810.92969000002</v>
      </c>
      <c r="K50" s="229" t="s">
        <v>84</v>
      </c>
      <c r="L50" s="229" t="s">
        <v>83</v>
      </c>
      <c r="M50" s="229" t="s">
        <v>83</v>
      </c>
      <c r="N50" s="227" t="s">
        <v>84</v>
      </c>
      <c r="O50" s="296" t="s">
        <v>84</v>
      </c>
      <c r="P50" s="242"/>
    </row>
    <row r="51" spans="1:16">
      <c r="A51" s="295" t="s">
        <v>424</v>
      </c>
      <c r="B51" s="227" t="s">
        <v>425</v>
      </c>
      <c r="C51" s="227" t="s">
        <v>22</v>
      </c>
      <c r="D51" s="227" t="s">
        <v>519</v>
      </c>
      <c r="E51" s="227" t="s">
        <v>427</v>
      </c>
      <c r="F51" s="227" t="s">
        <v>336</v>
      </c>
      <c r="G51" s="227" t="s">
        <v>452</v>
      </c>
      <c r="H51" s="228">
        <v>375.5</v>
      </c>
      <c r="I51" s="228">
        <v>5736.3297255500001</v>
      </c>
      <c r="J51" s="228">
        <v>786673.70043500001</v>
      </c>
      <c r="K51" s="229" t="s">
        <v>83</v>
      </c>
      <c r="L51" s="229" t="s">
        <v>83</v>
      </c>
      <c r="M51" s="229" t="s">
        <v>83</v>
      </c>
      <c r="N51" s="227" t="s">
        <v>84</v>
      </c>
      <c r="O51" s="296" t="s">
        <v>84</v>
      </c>
      <c r="P51" s="236"/>
    </row>
    <row r="52" spans="1:16">
      <c r="A52" s="295" t="s">
        <v>424</v>
      </c>
      <c r="B52" s="227" t="s">
        <v>425</v>
      </c>
      <c r="C52" s="227" t="s">
        <v>22</v>
      </c>
      <c r="D52" s="227" t="s">
        <v>519</v>
      </c>
      <c r="E52" s="227" t="s">
        <v>453</v>
      </c>
      <c r="F52" s="227" t="s">
        <v>82</v>
      </c>
      <c r="G52" s="227" t="s">
        <v>509</v>
      </c>
      <c r="H52" s="228">
        <v>11</v>
      </c>
      <c r="I52" s="228">
        <v>9.6768999999999998</v>
      </c>
      <c r="J52" s="228">
        <v>9754.8374965999992</v>
      </c>
      <c r="K52" s="227" t="s">
        <v>84</v>
      </c>
      <c r="L52" s="227" t="s">
        <v>84</v>
      </c>
      <c r="M52" s="227" t="s">
        <v>84</v>
      </c>
      <c r="N52" s="227" t="s">
        <v>83</v>
      </c>
      <c r="O52" s="296" t="s">
        <v>84</v>
      </c>
      <c r="P52" s="236"/>
    </row>
    <row r="53" spans="1:16">
      <c r="A53" s="295" t="s">
        <v>424</v>
      </c>
      <c r="B53" s="227" t="s">
        <v>425</v>
      </c>
      <c r="C53" s="227" t="s">
        <v>22</v>
      </c>
      <c r="D53" s="227" t="s">
        <v>519</v>
      </c>
      <c r="E53" s="227" t="s">
        <v>453</v>
      </c>
      <c r="F53" s="227" t="s">
        <v>336</v>
      </c>
      <c r="G53" s="227" t="s">
        <v>475</v>
      </c>
      <c r="H53" s="228">
        <v>82</v>
      </c>
      <c r="I53" s="228">
        <v>1294.5787796499999</v>
      </c>
      <c r="J53" s="228">
        <v>155207.9356045</v>
      </c>
      <c r="K53" s="237" t="s">
        <v>84</v>
      </c>
      <c r="L53" s="227" t="s">
        <v>84</v>
      </c>
      <c r="M53" s="227" t="s">
        <v>84</v>
      </c>
      <c r="N53" s="237" t="s">
        <v>83</v>
      </c>
      <c r="O53" s="302" t="s">
        <v>84</v>
      </c>
      <c r="P53" s="236"/>
    </row>
    <row r="54" spans="1:16">
      <c r="A54" s="307" t="s">
        <v>424</v>
      </c>
      <c r="B54" s="238" t="s">
        <v>425</v>
      </c>
      <c r="C54" s="238" t="s">
        <v>22</v>
      </c>
      <c r="D54" s="238" t="s">
        <v>519</v>
      </c>
      <c r="E54" s="238" t="s">
        <v>455</v>
      </c>
      <c r="F54" s="238" t="s">
        <v>336</v>
      </c>
      <c r="G54" s="238" t="s">
        <v>521</v>
      </c>
      <c r="H54" s="245">
        <v>896.9</v>
      </c>
      <c r="I54" s="245">
        <v>20465.739022000002</v>
      </c>
      <c r="J54" s="245">
        <v>3242163.4889000002</v>
      </c>
      <c r="K54" s="229" t="s">
        <v>83</v>
      </c>
      <c r="L54" s="229" t="s">
        <v>83</v>
      </c>
      <c r="M54" s="229" t="s">
        <v>83</v>
      </c>
      <c r="N54" s="238" t="s">
        <v>84</v>
      </c>
      <c r="O54" s="308" t="s">
        <v>84</v>
      </c>
      <c r="P54" s="236"/>
    </row>
    <row r="55" spans="1:16">
      <c r="A55" s="295" t="s">
        <v>424</v>
      </c>
      <c r="B55" s="227" t="s">
        <v>425</v>
      </c>
      <c r="C55" s="227" t="s">
        <v>22</v>
      </c>
      <c r="D55" s="227" t="s">
        <v>519</v>
      </c>
      <c r="E55" s="227" t="s">
        <v>455</v>
      </c>
      <c r="F55" s="227" t="s">
        <v>336</v>
      </c>
      <c r="G55" s="227" t="s">
        <v>457</v>
      </c>
      <c r="H55" s="228">
        <v>831.9</v>
      </c>
      <c r="I55" s="228">
        <v>15140.717728</v>
      </c>
      <c r="J55" s="228">
        <v>2440334.9216999998</v>
      </c>
      <c r="K55" s="227" t="s">
        <v>83</v>
      </c>
      <c r="L55" s="227" t="s">
        <v>83</v>
      </c>
      <c r="M55" s="227" t="s">
        <v>83</v>
      </c>
      <c r="N55" s="237" t="s">
        <v>84</v>
      </c>
      <c r="O55" s="302" t="s">
        <v>84</v>
      </c>
      <c r="P55" s="236"/>
    </row>
    <row r="56" spans="1:16">
      <c r="A56" s="297" t="s">
        <v>424</v>
      </c>
      <c r="B56" s="232" t="s">
        <v>425</v>
      </c>
      <c r="C56" s="232" t="s">
        <v>22</v>
      </c>
      <c r="D56" s="232" t="s">
        <v>519</v>
      </c>
      <c r="E56" s="232" t="s">
        <v>442</v>
      </c>
      <c r="F56" s="232" t="s">
        <v>443</v>
      </c>
      <c r="G56" s="232" t="s">
        <v>444</v>
      </c>
      <c r="H56" s="233">
        <v>12</v>
      </c>
      <c r="I56" s="233">
        <v>0.99378000005</v>
      </c>
      <c r="J56" s="233">
        <v>969.36946021000006</v>
      </c>
      <c r="K56" s="232" t="s">
        <v>84</v>
      </c>
      <c r="L56" s="232" t="s">
        <v>84</v>
      </c>
      <c r="M56" s="232" t="s">
        <v>84</v>
      </c>
      <c r="N56" s="232" t="s">
        <v>84</v>
      </c>
      <c r="O56" s="301" t="s">
        <v>84</v>
      </c>
      <c r="P56" s="236"/>
    </row>
    <row r="57" spans="1:16">
      <c r="A57" s="297" t="s">
        <v>424</v>
      </c>
      <c r="B57" s="232" t="s">
        <v>425</v>
      </c>
      <c r="C57" s="232" t="s">
        <v>22</v>
      </c>
      <c r="D57" s="232" t="s">
        <v>519</v>
      </c>
      <c r="E57" s="232" t="s">
        <v>445</v>
      </c>
      <c r="F57" s="232" t="s">
        <v>336</v>
      </c>
      <c r="G57" s="232" t="s">
        <v>506</v>
      </c>
      <c r="H57" s="233">
        <v>17</v>
      </c>
      <c r="I57" s="233">
        <v>125.41332</v>
      </c>
      <c r="J57" s="233">
        <v>48180.283373500002</v>
      </c>
      <c r="K57" s="235" t="s">
        <v>84</v>
      </c>
      <c r="L57" s="235" t="s">
        <v>84</v>
      </c>
      <c r="M57" s="235" t="s">
        <v>84</v>
      </c>
      <c r="N57" s="232" t="s">
        <v>84</v>
      </c>
      <c r="O57" s="301" t="s">
        <v>84</v>
      </c>
      <c r="P57" s="236"/>
    </row>
    <row r="58" spans="1:16">
      <c r="A58" s="297" t="s">
        <v>424</v>
      </c>
      <c r="B58" s="232" t="s">
        <v>425</v>
      </c>
      <c r="C58" s="232" t="s">
        <v>22</v>
      </c>
      <c r="D58" s="232" t="s">
        <v>519</v>
      </c>
      <c r="E58" s="232" t="s">
        <v>453</v>
      </c>
      <c r="F58" s="232" t="s">
        <v>336</v>
      </c>
      <c r="G58" s="232" t="s">
        <v>510</v>
      </c>
      <c r="H58" s="233">
        <v>118.58333333500001</v>
      </c>
      <c r="I58" s="233">
        <v>1206.9991421499999</v>
      </c>
      <c r="J58" s="233">
        <v>419972.72493000003</v>
      </c>
      <c r="K58" s="232" t="s">
        <v>84</v>
      </c>
      <c r="L58" s="232" t="s">
        <v>84</v>
      </c>
      <c r="M58" s="232" t="s">
        <v>84</v>
      </c>
      <c r="N58" s="232" t="s">
        <v>84</v>
      </c>
      <c r="O58" s="301" t="s">
        <v>84</v>
      </c>
      <c r="P58" s="236"/>
    </row>
    <row r="59" spans="1:16">
      <c r="A59" s="297" t="s">
        <v>424</v>
      </c>
      <c r="B59" s="232" t="s">
        <v>425</v>
      </c>
      <c r="C59" s="232" t="s">
        <v>22</v>
      </c>
      <c r="D59" s="232" t="s">
        <v>519</v>
      </c>
      <c r="E59" s="232" t="s">
        <v>455</v>
      </c>
      <c r="F59" s="232" t="s">
        <v>336</v>
      </c>
      <c r="G59" s="232" t="s">
        <v>514</v>
      </c>
      <c r="H59" s="233">
        <v>41</v>
      </c>
      <c r="I59" s="233">
        <v>694.68100000000004</v>
      </c>
      <c r="J59" s="233">
        <v>235082.03129099999</v>
      </c>
      <c r="K59" s="235" t="s">
        <v>84</v>
      </c>
      <c r="L59" s="235" t="s">
        <v>84</v>
      </c>
      <c r="M59" s="235" t="s">
        <v>84</v>
      </c>
      <c r="N59" s="232" t="s">
        <v>84</v>
      </c>
      <c r="O59" s="301" t="s">
        <v>84</v>
      </c>
      <c r="P59" s="236"/>
    </row>
    <row r="60" spans="1:16">
      <c r="A60" s="295" t="s">
        <v>424</v>
      </c>
      <c r="B60" s="227" t="s">
        <v>425</v>
      </c>
      <c r="C60" s="227" t="s">
        <v>26</v>
      </c>
      <c r="D60" s="227" t="s">
        <v>522</v>
      </c>
      <c r="E60" s="227" t="s">
        <v>427</v>
      </c>
      <c r="F60" s="227" t="s">
        <v>82</v>
      </c>
      <c r="G60" s="227" t="s">
        <v>428</v>
      </c>
      <c r="H60" s="228">
        <f>264+97</f>
        <v>361</v>
      </c>
      <c r="I60" s="228">
        <f>26539+5292</f>
        <v>31831</v>
      </c>
      <c r="J60" s="228">
        <f>4018407+1860500</f>
        <v>5878907</v>
      </c>
      <c r="K60" s="229" t="s">
        <v>83</v>
      </c>
      <c r="L60" s="229" t="s">
        <v>83</v>
      </c>
      <c r="M60" s="229" t="s">
        <v>83</v>
      </c>
      <c r="N60" s="237" t="s">
        <v>84</v>
      </c>
      <c r="O60" s="296" t="s">
        <v>84</v>
      </c>
      <c r="P60" s="236"/>
    </row>
    <row r="61" spans="1:16">
      <c r="A61" s="297" t="s">
        <v>424</v>
      </c>
      <c r="B61" s="232" t="s">
        <v>425</v>
      </c>
      <c r="C61" s="232" t="s">
        <v>26</v>
      </c>
      <c r="D61" s="232" t="s">
        <v>522</v>
      </c>
      <c r="E61" s="232" t="s">
        <v>445</v>
      </c>
      <c r="F61" s="232" t="s">
        <v>336</v>
      </c>
      <c r="G61" s="232" t="s">
        <v>450</v>
      </c>
      <c r="H61" s="233">
        <v>40</v>
      </c>
      <c r="I61" s="233">
        <v>1453.84</v>
      </c>
      <c r="J61" s="233">
        <v>516233.53881</v>
      </c>
      <c r="K61" s="235" t="s">
        <v>84</v>
      </c>
      <c r="L61" s="235" t="s">
        <v>84</v>
      </c>
      <c r="M61" s="235" t="s">
        <v>84</v>
      </c>
      <c r="N61" s="232" t="s">
        <v>84</v>
      </c>
      <c r="O61" s="301" t="s">
        <v>84</v>
      </c>
      <c r="P61" s="236"/>
    </row>
    <row r="62" spans="1:16">
      <c r="A62" s="295" t="s">
        <v>424</v>
      </c>
      <c r="B62" s="227" t="s">
        <v>425</v>
      </c>
      <c r="C62" s="227" t="s">
        <v>24</v>
      </c>
      <c r="D62" s="227" t="s">
        <v>426</v>
      </c>
      <c r="E62" s="227" t="s">
        <v>427</v>
      </c>
      <c r="F62" s="227" t="s">
        <v>336</v>
      </c>
      <c r="G62" s="227" t="s">
        <v>428</v>
      </c>
      <c r="H62" s="228">
        <v>128.25</v>
      </c>
      <c r="I62" s="228">
        <v>17889.576880000001</v>
      </c>
      <c r="J62" s="228">
        <v>6848735.1672</v>
      </c>
      <c r="K62" s="229" t="s">
        <v>83</v>
      </c>
      <c r="L62" s="229" t="s">
        <v>83</v>
      </c>
      <c r="M62" s="229" t="s">
        <v>83</v>
      </c>
      <c r="N62" s="227" t="s">
        <v>84</v>
      </c>
      <c r="O62" s="296" t="s">
        <v>84</v>
      </c>
      <c r="P62" s="236"/>
    </row>
    <row r="63" spans="1:16">
      <c r="A63" s="295" t="s">
        <v>424</v>
      </c>
      <c r="B63" s="227" t="s">
        <v>425</v>
      </c>
      <c r="C63" s="227" t="s">
        <v>24</v>
      </c>
      <c r="D63" s="227" t="s">
        <v>426</v>
      </c>
      <c r="E63" s="227" t="s">
        <v>429</v>
      </c>
      <c r="F63" s="227" t="s">
        <v>336</v>
      </c>
      <c r="G63" s="227" t="s">
        <v>430</v>
      </c>
      <c r="H63" s="228">
        <v>122.16666666650001</v>
      </c>
      <c r="I63" s="228">
        <v>11704.218998099999</v>
      </c>
      <c r="J63" s="228">
        <v>5775845.9242500002</v>
      </c>
      <c r="K63" s="229" t="s">
        <v>83</v>
      </c>
      <c r="L63" s="229" t="s">
        <v>83</v>
      </c>
      <c r="M63" s="229" t="s">
        <v>83</v>
      </c>
      <c r="N63" s="227" t="s">
        <v>84</v>
      </c>
      <c r="O63" s="296" t="s">
        <v>84</v>
      </c>
      <c r="P63" s="236"/>
    </row>
    <row r="64" spans="1:16">
      <c r="A64" s="295" t="s">
        <v>424</v>
      </c>
      <c r="B64" s="227" t="s">
        <v>425</v>
      </c>
      <c r="C64" s="227" t="s">
        <v>24</v>
      </c>
      <c r="D64" s="227" t="s">
        <v>431</v>
      </c>
      <c r="E64" s="227" t="s">
        <v>432</v>
      </c>
      <c r="F64" s="227" t="s">
        <v>82</v>
      </c>
      <c r="G64" s="227" t="s">
        <v>436</v>
      </c>
      <c r="H64" s="249">
        <v>3217</v>
      </c>
      <c r="I64" s="249">
        <v>1851.3113982</v>
      </c>
      <c r="J64" s="249">
        <v>4345133.4970500004</v>
      </c>
      <c r="K64" s="229" t="s">
        <v>83</v>
      </c>
      <c r="L64" s="229" t="s">
        <v>83</v>
      </c>
      <c r="M64" s="229" t="s">
        <v>83</v>
      </c>
      <c r="N64" s="227" t="s">
        <v>84</v>
      </c>
      <c r="O64" s="296" t="s">
        <v>84</v>
      </c>
      <c r="P64" s="236"/>
    </row>
    <row r="65" spans="1:16">
      <c r="A65" s="295" t="s">
        <v>424</v>
      </c>
      <c r="B65" s="227" t="s">
        <v>425</v>
      </c>
      <c r="C65" s="227" t="s">
        <v>24</v>
      </c>
      <c r="D65" s="227" t="s">
        <v>431</v>
      </c>
      <c r="E65" s="227" t="s">
        <v>445</v>
      </c>
      <c r="F65" s="227" t="s">
        <v>334</v>
      </c>
      <c r="G65" s="227" t="s">
        <v>446</v>
      </c>
      <c r="H65" s="249">
        <v>2058.5583333</v>
      </c>
      <c r="I65" s="249">
        <v>1852.7557060500001</v>
      </c>
      <c r="J65" s="249">
        <v>6649188.6184</v>
      </c>
      <c r="K65" s="229" t="s">
        <v>83</v>
      </c>
      <c r="L65" s="229" t="s">
        <v>83</v>
      </c>
      <c r="M65" s="229" t="s">
        <v>83</v>
      </c>
      <c r="N65" s="227" t="s">
        <v>84</v>
      </c>
      <c r="O65" s="296" t="s">
        <v>84</v>
      </c>
      <c r="P65" s="236"/>
    </row>
    <row r="66" spans="1:16">
      <c r="A66" s="295" t="s">
        <v>424</v>
      </c>
      <c r="B66" s="227" t="s">
        <v>425</v>
      </c>
      <c r="C66" s="227" t="s">
        <v>24</v>
      </c>
      <c r="D66" s="227" t="s">
        <v>431</v>
      </c>
      <c r="E66" s="227" t="s">
        <v>445</v>
      </c>
      <c r="F66" s="227" t="s">
        <v>82</v>
      </c>
      <c r="G66" s="227" t="s">
        <v>447</v>
      </c>
      <c r="H66" s="249">
        <v>385.41666666499998</v>
      </c>
      <c r="I66" s="249">
        <v>6947.2535862499999</v>
      </c>
      <c r="J66" s="249">
        <v>1179665.938545</v>
      </c>
      <c r="K66" s="229" t="s">
        <v>84</v>
      </c>
      <c r="L66" s="229" t="s">
        <v>83</v>
      </c>
      <c r="M66" s="229" t="s">
        <v>83</v>
      </c>
      <c r="N66" s="227" t="s">
        <v>84</v>
      </c>
      <c r="O66" s="296" t="s">
        <v>84</v>
      </c>
      <c r="P66" s="236"/>
    </row>
    <row r="67" spans="1:16">
      <c r="A67" s="295" t="s">
        <v>424</v>
      </c>
      <c r="B67" s="227" t="s">
        <v>425</v>
      </c>
      <c r="C67" s="227" t="s">
        <v>24</v>
      </c>
      <c r="D67" s="227" t="s">
        <v>431</v>
      </c>
      <c r="E67" s="227" t="s">
        <v>445</v>
      </c>
      <c r="F67" s="227" t="s">
        <v>82</v>
      </c>
      <c r="G67" s="227" t="s">
        <v>523</v>
      </c>
      <c r="H67" s="588">
        <f>71+1067</f>
        <v>1138</v>
      </c>
      <c r="I67" s="588">
        <f>79+2013</f>
        <v>2092</v>
      </c>
      <c r="J67" s="588">
        <f>249341+3624665</f>
        <v>3874006</v>
      </c>
      <c r="K67" s="227" t="s">
        <v>83</v>
      </c>
      <c r="L67" s="227" t="s">
        <v>83</v>
      </c>
      <c r="M67" s="227" t="s">
        <v>83</v>
      </c>
      <c r="N67" s="237" t="s">
        <v>84</v>
      </c>
      <c r="O67" s="302" t="s">
        <v>84</v>
      </c>
      <c r="P67" s="236"/>
    </row>
    <row r="68" spans="1:16">
      <c r="A68" s="295" t="s">
        <v>424</v>
      </c>
      <c r="B68" s="227" t="s">
        <v>425</v>
      </c>
      <c r="C68" s="227" t="s">
        <v>24</v>
      </c>
      <c r="D68" s="227" t="s">
        <v>431</v>
      </c>
      <c r="E68" s="227" t="s">
        <v>445</v>
      </c>
      <c r="F68" s="227" t="s">
        <v>82</v>
      </c>
      <c r="G68" s="227" t="s">
        <v>524</v>
      </c>
      <c r="H68" s="249">
        <f>5886+5199</f>
        <v>11085</v>
      </c>
      <c r="I68" s="249">
        <f>3505+5453</f>
        <v>8958</v>
      </c>
      <c r="J68" s="249">
        <f>10558090+14370670</f>
        <v>24928760</v>
      </c>
      <c r="K68" s="238" t="s">
        <v>83</v>
      </c>
      <c r="L68" s="238" t="s">
        <v>83</v>
      </c>
      <c r="M68" s="238" t="s">
        <v>83</v>
      </c>
      <c r="N68" s="227" t="s">
        <v>84</v>
      </c>
      <c r="O68" s="296" t="s">
        <v>84</v>
      </c>
      <c r="P68" s="236"/>
    </row>
    <row r="69" spans="1:16">
      <c r="A69" s="295" t="s">
        <v>424</v>
      </c>
      <c r="B69" s="227" t="s">
        <v>425</v>
      </c>
      <c r="C69" s="227" t="s">
        <v>24</v>
      </c>
      <c r="D69" s="227" t="s">
        <v>431</v>
      </c>
      <c r="E69" s="227" t="s">
        <v>445</v>
      </c>
      <c r="F69" s="227" t="s">
        <v>336</v>
      </c>
      <c r="G69" s="227" t="s">
        <v>450</v>
      </c>
      <c r="H69" s="249">
        <v>19.666666667000001</v>
      </c>
      <c r="I69" s="249">
        <v>2158.2882021999999</v>
      </c>
      <c r="J69" s="249">
        <v>790652.32166999998</v>
      </c>
      <c r="K69" s="229" t="s">
        <v>84</v>
      </c>
      <c r="L69" s="229" t="s">
        <v>83</v>
      </c>
      <c r="M69" s="229" t="s">
        <v>84</v>
      </c>
      <c r="N69" s="227" t="s">
        <v>84</v>
      </c>
      <c r="O69" s="296" t="s">
        <v>84</v>
      </c>
      <c r="P69" s="236"/>
    </row>
    <row r="70" spans="1:16">
      <c r="A70" s="295" t="s">
        <v>424</v>
      </c>
      <c r="B70" s="227" t="s">
        <v>425</v>
      </c>
      <c r="C70" s="227" t="s">
        <v>24</v>
      </c>
      <c r="D70" s="227" t="s">
        <v>431</v>
      </c>
      <c r="E70" s="227" t="s">
        <v>427</v>
      </c>
      <c r="F70" s="227" t="s">
        <v>82</v>
      </c>
      <c r="G70" s="227" t="s">
        <v>451</v>
      </c>
      <c r="H70" s="249">
        <v>31.5</v>
      </c>
      <c r="I70" s="249">
        <v>667.81405885000004</v>
      </c>
      <c r="J70" s="249">
        <v>137540.158585</v>
      </c>
      <c r="K70" s="229" t="s">
        <v>84</v>
      </c>
      <c r="L70" s="229" t="s">
        <v>84</v>
      </c>
      <c r="M70" s="229" t="s">
        <v>84</v>
      </c>
      <c r="N70" s="227" t="s">
        <v>83</v>
      </c>
      <c r="O70" s="296" t="s">
        <v>84</v>
      </c>
      <c r="P70" s="236"/>
    </row>
    <row r="71" spans="1:16" s="64" customFormat="1">
      <c r="A71" s="295" t="s">
        <v>424</v>
      </c>
      <c r="B71" s="227" t="s">
        <v>425</v>
      </c>
      <c r="C71" s="227" t="s">
        <v>24</v>
      </c>
      <c r="D71" s="227" t="s">
        <v>431</v>
      </c>
      <c r="E71" s="227" t="s">
        <v>427</v>
      </c>
      <c r="F71" s="227" t="s">
        <v>336</v>
      </c>
      <c r="G71" s="227" t="s">
        <v>428</v>
      </c>
      <c r="H71" s="249">
        <v>25</v>
      </c>
      <c r="I71" s="249">
        <v>2461.08509</v>
      </c>
      <c r="J71" s="249">
        <v>892485.62652000005</v>
      </c>
      <c r="K71" s="227" t="s">
        <v>84</v>
      </c>
      <c r="L71" s="237" t="s">
        <v>83</v>
      </c>
      <c r="M71" s="237" t="s">
        <v>84</v>
      </c>
      <c r="N71" s="237" t="s">
        <v>84</v>
      </c>
      <c r="O71" s="304" t="s">
        <v>84</v>
      </c>
      <c r="P71" s="314"/>
    </row>
    <row r="72" spans="1:16">
      <c r="A72" s="295" t="s">
        <v>424</v>
      </c>
      <c r="B72" s="227" t="s">
        <v>425</v>
      </c>
      <c r="C72" s="227" t="s">
        <v>24</v>
      </c>
      <c r="D72" s="227" t="s">
        <v>431</v>
      </c>
      <c r="E72" s="227" t="s">
        <v>429</v>
      </c>
      <c r="F72" s="227" t="s">
        <v>336</v>
      </c>
      <c r="G72" s="227" t="s">
        <v>430</v>
      </c>
      <c r="H72" s="249">
        <v>12</v>
      </c>
      <c r="I72" s="249">
        <v>1104.605</v>
      </c>
      <c r="J72" s="249">
        <v>421537.97207000002</v>
      </c>
      <c r="K72" s="229" t="s">
        <v>84</v>
      </c>
      <c r="L72" s="229" t="s">
        <v>83</v>
      </c>
      <c r="M72" s="229" t="s">
        <v>84</v>
      </c>
      <c r="N72" s="227" t="s">
        <v>84</v>
      </c>
      <c r="O72" s="296" t="s">
        <v>84</v>
      </c>
      <c r="P72" s="236"/>
    </row>
    <row r="73" spans="1:16">
      <c r="A73" s="295" t="s">
        <v>424</v>
      </c>
      <c r="B73" s="227" t="s">
        <v>425</v>
      </c>
      <c r="C73" s="240" t="s">
        <v>24</v>
      </c>
      <c r="D73" s="227" t="s">
        <v>431</v>
      </c>
      <c r="E73" s="227" t="s">
        <v>453</v>
      </c>
      <c r="F73" s="227" t="s">
        <v>82</v>
      </c>
      <c r="G73" s="227" t="s">
        <v>454</v>
      </c>
      <c r="H73" s="249">
        <v>36</v>
      </c>
      <c r="I73" s="249">
        <v>502.40233000000001</v>
      </c>
      <c r="J73" s="249">
        <v>112958.24872</v>
      </c>
      <c r="K73" s="241" t="s">
        <v>84</v>
      </c>
      <c r="L73" s="241" t="s">
        <v>84</v>
      </c>
      <c r="M73" s="241" t="s">
        <v>84</v>
      </c>
      <c r="N73" s="237" t="s">
        <v>83</v>
      </c>
      <c r="O73" s="302" t="s">
        <v>84</v>
      </c>
      <c r="P73" s="236"/>
    </row>
    <row r="74" spans="1:16">
      <c r="A74" s="295" t="s">
        <v>424</v>
      </c>
      <c r="B74" s="227" t="s">
        <v>425</v>
      </c>
      <c r="C74" s="227" t="s">
        <v>24</v>
      </c>
      <c r="D74" s="227" t="s">
        <v>431</v>
      </c>
      <c r="E74" s="227" t="s">
        <v>453</v>
      </c>
      <c r="F74" s="227" t="s">
        <v>82</v>
      </c>
      <c r="G74" s="227" t="s">
        <v>525</v>
      </c>
      <c r="H74" s="249">
        <v>21</v>
      </c>
      <c r="I74" s="249">
        <v>51.182209999999998</v>
      </c>
      <c r="J74" s="249">
        <v>112455.50767000001</v>
      </c>
      <c r="K74" s="237" t="s">
        <v>84</v>
      </c>
      <c r="L74" s="227" t="s">
        <v>84</v>
      </c>
      <c r="M74" s="227" t="s">
        <v>84</v>
      </c>
      <c r="N74" s="237" t="s">
        <v>83</v>
      </c>
      <c r="O74" s="302" t="s">
        <v>84</v>
      </c>
      <c r="P74" s="236"/>
    </row>
    <row r="75" spans="1:16">
      <c r="A75" s="295" t="s">
        <v>424</v>
      </c>
      <c r="B75" s="227" t="s">
        <v>425</v>
      </c>
      <c r="C75" s="227" t="s">
        <v>24</v>
      </c>
      <c r="D75" s="227" t="s">
        <v>431</v>
      </c>
      <c r="E75" s="227" t="s">
        <v>455</v>
      </c>
      <c r="F75" s="227" t="s">
        <v>82</v>
      </c>
      <c r="G75" s="227" t="s">
        <v>456</v>
      </c>
      <c r="H75" s="249">
        <v>18</v>
      </c>
      <c r="I75" s="249">
        <v>269.14953000000003</v>
      </c>
      <c r="J75" s="249">
        <v>58415.471394</v>
      </c>
      <c r="K75" s="229" t="s">
        <v>84</v>
      </c>
      <c r="L75" s="229" t="s">
        <v>84</v>
      </c>
      <c r="M75" s="229" t="s">
        <v>84</v>
      </c>
      <c r="N75" s="227" t="s">
        <v>83</v>
      </c>
      <c r="O75" s="296" t="s">
        <v>84</v>
      </c>
      <c r="P75" s="236"/>
    </row>
    <row r="76" spans="1:16">
      <c r="A76" s="295" t="s">
        <v>424</v>
      </c>
      <c r="B76" s="227" t="s">
        <v>425</v>
      </c>
      <c r="C76" s="227" t="s">
        <v>24</v>
      </c>
      <c r="D76" s="227" t="s">
        <v>431</v>
      </c>
      <c r="E76" s="227" t="s">
        <v>455</v>
      </c>
      <c r="F76" s="227" t="s">
        <v>336</v>
      </c>
      <c r="G76" s="227" t="s">
        <v>458</v>
      </c>
      <c r="H76" s="249">
        <v>56.5</v>
      </c>
      <c r="I76" s="249">
        <v>3513.5069764499999</v>
      </c>
      <c r="J76" s="249">
        <v>1375619.64133</v>
      </c>
      <c r="K76" s="229" t="s">
        <v>84</v>
      </c>
      <c r="L76" s="229" t="s">
        <v>83</v>
      </c>
      <c r="M76" s="229" t="s">
        <v>83</v>
      </c>
      <c r="N76" s="227" t="s">
        <v>84</v>
      </c>
      <c r="O76" s="296" t="s">
        <v>84</v>
      </c>
      <c r="P76" s="236"/>
    </row>
    <row r="77" spans="1:16">
      <c r="A77" s="295" t="s">
        <v>424</v>
      </c>
      <c r="B77" s="227" t="s">
        <v>425</v>
      </c>
      <c r="C77" s="227" t="s">
        <v>24</v>
      </c>
      <c r="D77" s="227" t="s">
        <v>431</v>
      </c>
      <c r="E77" s="227" t="s">
        <v>459</v>
      </c>
      <c r="F77" s="227" t="s">
        <v>82</v>
      </c>
      <c r="G77" s="227" t="s">
        <v>460</v>
      </c>
      <c r="H77" s="249">
        <v>288.39523809500002</v>
      </c>
      <c r="I77" s="249">
        <v>685.65510382499997</v>
      </c>
      <c r="J77" s="249">
        <v>1001002.066615</v>
      </c>
      <c r="K77" s="229" t="s">
        <v>84</v>
      </c>
      <c r="L77" s="229" t="s">
        <v>83</v>
      </c>
      <c r="M77" s="229" t="s">
        <v>84</v>
      </c>
      <c r="N77" s="227" t="s">
        <v>84</v>
      </c>
      <c r="O77" s="304" t="s">
        <v>84</v>
      </c>
      <c r="P77" s="236"/>
    </row>
    <row r="78" spans="1:16">
      <c r="A78" s="295" t="s">
        <v>424</v>
      </c>
      <c r="B78" s="227" t="s">
        <v>425</v>
      </c>
      <c r="C78" s="227" t="s">
        <v>24</v>
      </c>
      <c r="D78" s="227" t="s">
        <v>431</v>
      </c>
      <c r="E78" s="227" t="s">
        <v>459</v>
      </c>
      <c r="F78" s="227" t="s">
        <v>82</v>
      </c>
      <c r="G78" s="227" t="s">
        <v>461</v>
      </c>
      <c r="H78" s="249">
        <v>2258.33333335</v>
      </c>
      <c r="I78" s="249">
        <v>3700.9713182</v>
      </c>
      <c r="J78" s="249">
        <v>5724758.6826999998</v>
      </c>
      <c r="K78" s="227" t="s">
        <v>83</v>
      </c>
      <c r="L78" s="237" t="s">
        <v>83</v>
      </c>
      <c r="M78" s="227" t="s">
        <v>83</v>
      </c>
      <c r="N78" s="237" t="s">
        <v>84</v>
      </c>
      <c r="O78" s="302" t="s">
        <v>84</v>
      </c>
      <c r="P78" s="236"/>
    </row>
    <row r="79" spans="1:16">
      <c r="A79" s="297" t="s">
        <v>424</v>
      </c>
      <c r="B79" s="232" t="s">
        <v>425</v>
      </c>
      <c r="C79" s="232" t="s">
        <v>24</v>
      </c>
      <c r="D79" s="232" t="s">
        <v>431</v>
      </c>
      <c r="E79" s="232" t="s">
        <v>432</v>
      </c>
      <c r="F79" s="232" t="s">
        <v>334</v>
      </c>
      <c r="G79" s="232" t="s">
        <v>433</v>
      </c>
      <c r="H79" s="248">
        <v>59.75</v>
      </c>
      <c r="I79" s="248">
        <v>5.3485519427500003</v>
      </c>
      <c r="J79" s="248">
        <v>20574.186516500002</v>
      </c>
      <c r="K79" s="234" t="s">
        <v>84</v>
      </c>
      <c r="L79" s="232" t="s">
        <v>84</v>
      </c>
      <c r="M79" s="232" t="s">
        <v>84</v>
      </c>
      <c r="N79" s="234" t="s">
        <v>84</v>
      </c>
      <c r="O79" s="298" t="s">
        <v>84</v>
      </c>
      <c r="P79" s="236"/>
    </row>
    <row r="80" spans="1:16">
      <c r="A80" s="297" t="s">
        <v>424</v>
      </c>
      <c r="B80" s="232" t="s">
        <v>425</v>
      </c>
      <c r="C80" s="232" t="s">
        <v>24</v>
      </c>
      <c r="D80" s="232" t="s">
        <v>431</v>
      </c>
      <c r="E80" s="232" t="s">
        <v>432</v>
      </c>
      <c r="F80" s="232" t="s">
        <v>82</v>
      </c>
      <c r="G80" s="232" t="s">
        <v>434</v>
      </c>
      <c r="H80" s="248">
        <v>80.25</v>
      </c>
      <c r="I80" s="248">
        <v>16.770869659500001</v>
      </c>
      <c r="J80" s="248">
        <v>85212.231007499999</v>
      </c>
      <c r="K80" s="232" t="s">
        <v>84</v>
      </c>
      <c r="L80" s="232" t="s">
        <v>84</v>
      </c>
      <c r="M80" s="232" t="s">
        <v>84</v>
      </c>
      <c r="N80" s="234" t="s">
        <v>84</v>
      </c>
      <c r="O80" s="298" t="s">
        <v>84</v>
      </c>
      <c r="P80" s="236"/>
    </row>
    <row r="81" spans="1:16">
      <c r="A81" s="299" t="s">
        <v>424</v>
      </c>
      <c r="B81" s="234" t="s">
        <v>425</v>
      </c>
      <c r="C81" s="234" t="s">
        <v>24</v>
      </c>
      <c r="D81" s="234" t="s">
        <v>431</v>
      </c>
      <c r="E81" s="234" t="s">
        <v>432</v>
      </c>
      <c r="F81" s="234" t="s">
        <v>82</v>
      </c>
      <c r="G81" s="234" t="s">
        <v>435</v>
      </c>
      <c r="H81" s="248">
        <v>138</v>
      </c>
      <c r="I81" s="248">
        <v>23.440480000000001</v>
      </c>
      <c r="J81" s="248">
        <v>107600.214878</v>
      </c>
      <c r="K81" s="234" t="s">
        <v>84</v>
      </c>
      <c r="L81" s="234" t="s">
        <v>84</v>
      </c>
      <c r="M81" s="234" t="s">
        <v>84</v>
      </c>
      <c r="N81" s="234" t="s">
        <v>84</v>
      </c>
      <c r="O81" s="300" t="s">
        <v>84</v>
      </c>
      <c r="P81" s="236"/>
    </row>
    <row r="82" spans="1:16">
      <c r="A82" s="297" t="s">
        <v>424</v>
      </c>
      <c r="B82" s="232" t="s">
        <v>425</v>
      </c>
      <c r="C82" s="232" t="s">
        <v>24</v>
      </c>
      <c r="D82" s="232" t="s">
        <v>431</v>
      </c>
      <c r="E82" s="232" t="s">
        <v>432</v>
      </c>
      <c r="F82" s="232" t="s">
        <v>82</v>
      </c>
      <c r="G82" s="232" t="s">
        <v>437</v>
      </c>
      <c r="H82" s="248">
        <v>27.5</v>
      </c>
      <c r="I82" s="248">
        <v>7.4771400000000003</v>
      </c>
      <c r="J82" s="248">
        <v>15294.07802855</v>
      </c>
      <c r="K82" s="235" t="s">
        <v>84</v>
      </c>
      <c r="L82" s="235" t="s">
        <v>84</v>
      </c>
      <c r="M82" s="235" t="s">
        <v>84</v>
      </c>
      <c r="N82" s="232" t="s">
        <v>84</v>
      </c>
      <c r="O82" s="301" t="s">
        <v>84</v>
      </c>
      <c r="P82" s="236"/>
    </row>
    <row r="83" spans="1:16">
      <c r="A83" s="297" t="s">
        <v>424</v>
      </c>
      <c r="B83" s="232" t="s">
        <v>425</v>
      </c>
      <c r="C83" s="232" t="s">
        <v>24</v>
      </c>
      <c r="D83" s="232" t="s">
        <v>431</v>
      </c>
      <c r="E83" s="232" t="s">
        <v>432</v>
      </c>
      <c r="F83" s="232" t="s">
        <v>82</v>
      </c>
      <c r="G83" s="232" t="s">
        <v>438</v>
      </c>
      <c r="H83" s="248">
        <v>12</v>
      </c>
      <c r="I83" s="248">
        <v>4.3933150000000003</v>
      </c>
      <c r="J83" s="248">
        <v>15066.240934699999</v>
      </c>
      <c r="K83" s="235" t="s">
        <v>84</v>
      </c>
      <c r="L83" s="235" t="s">
        <v>84</v>
      </c>
      <c r="M83" s="235" t="s">
        <v>84</v>
      </c>
      <c r="N83" s="232" t="s">
        <v>84</v>
      </c>
      <c r="O83" s="301" t="s">
        <v>84</v>
      </c>
      <c r="P83" s="236"/>
    </row>
    <row r="84" spans="1:16">
      <c r="A84" s="297" t="s">
        <v>424</v>
      </c>
      <c r="B84" s="232" t="s">
        <v>425</v>
      </c>
      <c r="C84" s="232" t="s">
        <v>24</v>
      </c>
      <c r="D84" s="232" t="s">
        <v>431</v>
      </c>
      <c r="E84" s="232" t="s">
        <v>432</v>
      </c>
      <c r="F84" s="232" t="s">
        <v>336</v>
      </c>
      <c r="G84" s="232" t="s">
        <v>439</v>
      </c>
      <c r="H84" s="248">
        <v>6</v>
      </c>
      <c r="I84" s="248">
        <v>7.7499999999999999E-2</v>
      </c>
      <c r="J84" s="248">
        <v>431.77544991000002</v>
      </c>
      <c r="K84" s="232" t="s">
        <v>84</v>
      </c>
      <c r="L84" s="234" t="s">
        <v>84</v>
      </c>
      <c r="M84" s="234" t="s">
        <v>84</v>
      </c>
      <c r="N84" s="234" t="s">
        <v>84</v>
      </c>
      <c r="O84" s="298" t="s">
        <v>84</v>
      </c>
      <c r="P84" s="236"/>
    </row>
    <row r="85" spans="1:16">
      <c r="A85" s="297" t="s">
        <v>424</v>
      </c>
      <c r="B85" s="232" t="s">
        <v>425</v>
      </c>
      <c r="C85" s="232" t="s">
        <v>24</v>
      </c>
      <c r="D85" s="232" t="s">
        <v>431</v>
      </c>
      <c r="E85" s="232" t="s">
        <v>432</v>
      </c>
      <c r="F85" s="232" t="s">
        <v>336</v>
      </c>
      <c r="G85" s="232" t="s">
        <v>440</v>
      </c>
      <c r="H85" s="248">
        <v>7</v>
      </c>
      <c r="I85" s="248">
        <v>0.77932999999999997</v>
      </c>
      <c r="J85" s="248">
        <v>609.82138061000001</v>
      </c>
      <c r="K85" s="235" t="s">
        <v>84</v>
      </c>
      <c r="L85" s="235" t="s">
        <v>84</v>
      </c>
      <c r="M85" s="235" t="s">
        <v>84</v>
      </c>
      <c r="N85" s="234" t="s">
        <v>84</v>
      </c>
      <c r="O85" s="301" t="s">
        <v>84</v>
      </c>
      <c r="P85" s="236"/>
    </row>
    <row r="86" spans="1:16">
      <c r="A86" s="297" t="s">
        <v>424</v>
      </c>
      <c r="B86" s="232" t="s">
        <v>425</v>
      </c>
      <c r="C86" s="232" t="s">
        <v>24</v>
      </c>
      <c r="D86" s="232" t="s">
        <v>431</v>
      </c>
      <c r="E86" s="232" t="s">
        <v>432</v>
      </c>
      <c r="F86" s="232" t="s">
        <v>336</v>
      </c>
      <c r="G86" s="232" t="s">
        <v>441</v>
      </c>
      <c r="H86" s="248">
        <v>8</v>
      </c>
      <c r="I86" s="248">
        <v>0.49099999999999999</v>
      </c>
      <c r="J86" s="248">
        <v>155.85280688</v>
      </c>
      <c r="K86" s="234" t="s">
        <v>84</v>
      </c>
      <c r="L86" s="232" t="s">
        <v>84</v>
      </c>
      <c r="M86" s="232" t="s">
        <v>84</v>
      </c>
      <c r="N86" s="234" t="s">
        <v>84</v>
      </c>
      <c r="O86" s="298" t="s">
        <v>84</v>
      </c>
      <c r="P86" s="236"/>
    </row>
    <row r="87" spans="1:16">
      <c r="A87" s="297" t="s">
        <v>424</v>
      </c>
      <c r="B87" s="232" t="s">
        <v>425</v>
      </c>
      <c r="C87" s="232" t="s">
        <v>24</v>
      </c>
      <c r="D87" s="232" t="s">
        <v>431</v>
      </c>
      <c r="E87" s="232" t="s">
        <v>442</v>
      </c>
      <c r="F87" s="232" t="s">
        <v>443</v>
      </c>
      <c r="G87" s="232" t="s">
        <v>444</v>
      </c>
      <c r="H87" s="248">
        <v>58</v>
      </c>
      <c r="I87" s="248">
        <v>9.9265650000000001</v>
      </c>
      <c r="J87" s="248">
        <v>20458.249395499999</v>
      </c>
      <c r="K87" s="235" t="s">
        <v>84</v>
      </c>
      <c r="L87" s="235" t="s">
        <v>84</v>
      </c>
      <c r="M87" s="235" t="s">
        <v>84</v>
      </c>
      <c r="N87" s="232" t="s">
        <v>84</v>
      </c>
      <c r="O87" s="301" t="s">
        <v>84</v>
      </c>
      <c r="P87" s="236"/>
    </row>
    <row r="88" spans="1:16">
      <c r="A88" s="297" t="s">
        <v>424</v>
      </c>
      <c r="B88" s="232" t="s">
        <v>425</v>
      </c>
      <c r="C88" s="232" t="s">
        <v>24</v>
      </c>
      <c r="D88" s="232" t="s">
        <v>431</v>
      </c>
      <c r="E88" s="232" t="s">
        <v>445</v>
      </c>
      <c r="F88" s="232" t="s">
        <v>82</v>
      </c>
      <c r="G88" s="232" t="s">
        <v>448</v>
      </c>
      <c r="H88" s="248">
        <v>61.75</v>
      </c>
      <c r="I88" s="248">
        <v>37.246130000000001</v>
      </c>
      <c r="J88" s="248">
        <v>68350.432446999999</v>
      </c>
      <c r="K88" s="235" t="s">
        <v>84</v>
      </c>
      <c r="L88" s="235" t="s">
        <v>84</v>
      </c>
      <c r="M88" s="235" t="s">
        <v>84</v>
      </c>
      <c r="N88" s="232" t="s">
        <v>84</v>
      </c>
      <c r="O88" s="301" t="s">
        <v>84</v>
      </c>
      <c r="P88" s="236"/>
    </row>
    <row r="89" spans="1:16">
      <c r="A89" s="297" t="s">
        <v>424</v>
      </c>
      <c r="B89" s="232" t="s">
        <v>425</v>
      </c>
      <c r="C89" s="232" t="s">
        <v>24</v>
      </c>
      <c r="D89" s="239" t="s">
        <v>431</v>
      </c>
      <c r="E89" s="232" t="s">
        <v>445</v>
      </c>
      <c r="F89" s="232" t="s">
        <v>336</v>
      </c>
      <c r="G89" s="232" t="s">
        <v>449</v>
      </c>
      <c r="H89" s="248">
        <v>48.5</v>
      </c>
      <c r="I89" s="250">
        <v>573.68150000000003</v>
      </c>
      <c r="J89" s="250">
        <v>86196.786194</v>
      </c>
      <c r="K89" s="232" t="s">
        <v>84</v>
      </c>
      <c r="L89" s="234" t="s">
        <v>84</v>
      </c>
      <c r="M89" s="232" t="s">
        <v>84</v>
      </c>
      <c r="N89" s="234" t="s">
        <v>84</v>
      </c>
      <c r="O89" s="298" t="s">
        <v>84</v>
      </c>
      <c r="P89" s="236"/>
    </row>
    <row r="90" spans="1:16">
      <c r="A90" s="297" t="s">
        <v>424</v>
      </c>
      <c r="B90" s="232" t="s">
        <v>425</v>
      </c>
      <c r="C90" s="232" t="s">
        <v>24</v>
      </c>
      <c r="D90" s="232" t="s">
        <v>431</v>
      </c>
      <c r="E90" s="232" t="s">
        <v>427</v>
      </c>
      <c r="F90" s="232" t="s">
        <v>336</v>
      </c>
      <c r="G90" s="232" t="s">
        <v>452</v>
      </c>
      <c r="H90" s="248">
        <v>22.75</v>
      </c>
      <c r="I90" s="248">
        <v>380.32125087499998</v>
      </c>
      <c r="J90" s="248">
        <v>57950.015034999997</v>
      </c>
      <c r="K90" s="232" t="s">
        <v>84</v>
      </c>
      <c r="L90" s="232" t="s">
        <v>84</v>
      </c>
      <c r="M90" s="232" t="s">
        <v>84</v>
      </c>
      <c r="N90" s="232" t="s">
        <v>84</v>
      </c>
      <c r="O90" s="303" t="s">
        <v>84</v>
      </c>
      <c r="P90" s="236"/>
    </row>
    <row r="91" spans="1:16">
      <c r="A91" s="297" t="s">
        <v>424</v>
      </c>
      <c r="B91" s="232" t="s">
        <v>425</v>
      </c>
      <c r="C91" s="232" t="s">
        <v>24</v>
      </c>
      <c r="D91" s="232" t="s">
        <v>431</v>
      </c>
      <c r="E91" s="232" t="s">
        <v>455</v>
      </c>
      <c r="F91" s="232" t="s">
        <v>336</v>
      </c>
      <c r="G91" s="232" t="s">
        <v>457</v>
      </c>
      <c r="H91" s="248">
        <v>25.5</v>
      </c>
      <c r="I91" s="248">
        <v>611.57000000000005</v>
      </c>
      <c r="J91" s="248">
        <v>141306.9768985</v>
      </c>
      <c r="K91" s="235" t="s">
        <v>84</v>
      </c>
      <c r="L91" s="235" t="s">
        <v>84</v>
      </c>
      <c r="M91" s="235" t="s">
        <v>84</v>
      </c>
      <c r="N91" s="232" t="s">
        <v>84</v>
      </c>
      <c r="O91" s="301" t="s">
        <v>84</v>
      </c>
      <c r="P91" s="236"/>
    </row>
    <row r="92" spans="1:16">
      <c r="A92" s="297" t="s">
        <v>424</v>
      </c>
      <c r="B92" s="232" t="s">
        <v>425</v>
      </c>
      <c r="C92" s="232" t="s">
        <v>24</v>
      </c>
      <c r="D92" s="232" t="s">
        <v>431</v>
      </c>
      <c r="E92" s="232" t="s">
        <v>462</v>
      </c>
      <c r="F92" s="232" t="s">
        <v>82</v>
      </c>
      <c r="G92" s="232" t="s">
        <v>463</v>
      </c>
      <c r="H92" s="248">
        <v>27.833333333500001</v>
      </c>
      <c r="I92" s="248">
        <v>135.02864496999999</v>
      </c>
      <c r="J92" s="248">
        <v>248011.871365</v>
      </c>
      <c r="K92" s="232" t="s">
        <v>84</v>
      </c>
      <c r="L92" s="232" t="s">
        <v>84</v>
      </c>
      <c r="M92" s="232" t="s">
        <v>84</v>
      </c>
      <c r="N92" s="234" t="s">
        <v>84</v>
      </c>
      <c r="O92" s="298" t="s">
        <v>84</v>
      </c>
      <c r="P92" s="236"/>
    </row>
    <row r="93" spans="1:16">
      <c r="A93" s="297" t="s">
        <v>424</v>
      </c>
      <c r="B93" s="232" t="s">
        <v>425</v>
      </c>
      <c r="C93" s="232" t="s">
        <v>24</v>
      </c>
      <c r="D93" s="232" t="s">
        <v>431</v>
      </c>
      <c r="E93" s="232" t="s">
        <v>464</v>
      </c>
      <c r="F93" s="232" t="s">
        <v>82</v>
      </c>
      <c r="G93" s="232" t="s">
        <v>465</v>
      </c>
      <c r="H93" s="248">
        <v>28.024999999999999</v>
      </c>
      <c r="I93" s="248">
        <v>162.37239142999999</v>
      </c>
      <c r="J93" s="248">
        <v>282428.12554500002</v>
      </c>
      <c r="K93" s="235" t="s">
        <v>84</v>
      </c>
      <c r="L93" s="235" t="s">
        <v>84</v>
      </c>
      <c r="M93" s="235" t="s">
        <v>84</v>
      </c>
      <c r="N93" s="232" t="s">
        <v>84</v>
      </c>
      <c r="O93" s="301" t="s">
        <v>84</v>
      </c>
      <c r="P93" s="236"/>
    </row>
    <row r="94" spans="1:16">
      <c r="A94" s="297" t="s">
        <v>424</v>
      </c>
      <c r="B94" s="232" t="s">
        <v>425</v>
      </c>
      <c r="C94" s="232" t="s">
        <v>24</v>
      </c>
      <c r="D94" s="232" t="s">
        <v>431</v>
      </c>
      <c r="E94" s="232" t="s">
        <v>464</v>
      </c>
      <c r="F94" s="232" t="s">
        <v>82</v>
      </c>
      <c r="G94" s="232" t="s">
        <v>466</v>
      </c>
      <c r="H94" s="248">
        <v>21.8</v>
      </c>
      <c r="I94" s="248">
        <v>126.04237452</v>
      </c>
      <c r="J94" s="248">
        <v>207961.82767999999</v>
      </c>
      <c r="K94" s="235" t="s">
        <v>84</v>
      </c>
      <c r="L94" s="235" t="s">
        <v>84</v>
      </c>
      <c r="M94" s="235" t="s">
        <v>84</v>
      </c>
      <c r="N94" s="232" t="s">
        <v>84</v>
      </c>
      <c r="O94" s="301" t="s">
        <v>84</v>
      </c>
      <c r="P94" s="236"/>
    </row>
    <row r="95" spans="1:16">
      <c r="A95" s="295" t="s">
        <v>424</v>
      </c>
      <c r="B95" s="227" t="s">
        <v>425</v>
      </c>
      <c r="C95" s="227" t="s">
        <v>24</v>
      </c>
      <c r="D95" s="227" t="s">
        <v>467</v>
      </c>
      <c r="E95" s="227" t="s">
        <v>432</v>
      </c>
      <c r="F95" s="227" t="s">
        <v>82</v>
      </c>
      <c r="G95" s="227" t="s">
        <v>435</v>
      </c>
      <c r="H95" s="228">
        <v>675</v>
      </c>
      <c r="I95" s="228">
        <v>56.842410000000001</v>
      </c>
      <c r="J95" s="228">
        <v>473073.37160499999</v>
      </c>
      <c r="K95" s="227" t="s">
        <v>83</v>
      </c>
      <c r="L95" s="227" t="s">
        <v>84</v>
      </c>
      <c r="M95" s="227" t="s">
        <v>83</v>
      </c>
      <c r="N95" s="237" t="s">
        <v>84</v>
      </c>
      <c r="O95" s="302" t="s">
        <v>84</v>
      </c>
      <c r="P95" s="236"/>
    </row>
    <row r="96" spans="1:16">
      <c r="A96" s="295" t="s">
        <v>424</v>
      </c>
      <c r="B96" s="227" t="s">
        <v>425</v>
      </c>
      <c r="C96" s="227" t="s">
        <v>24</v>
      </c>
      <c r="D96" s="227" t="s">
        <v>467</v>
      </c>
      <c r="E96" s="227" t="s">
        <v>432</v>
      </c>
      <c r="F96" s="227" t="s">
        <v>82</v>
      </c>
      <c r="G96" s="227" t="s">
        <v>436</v>
      </c>
      <c r="H96" s="228">
        <v>524.5</v>
      </c>
      <c r="I96" s="228">
        <v>95.578711965500005</v>
      </c>
      <c r="J96" s="228">
        <v>311573.58223499998</v>
      </c>
      <c r="K96" s="229" t="s">
        <v>83</v>
      </c>
      <c r="L96" s="229" t="s">
        <v>84</v>
      </c>
      <c r="M96" s="229" t="s">
        <v>84</v>
      </c>
      <c r="N96" s="227" t="s">
        <v>84</v>
      </c>
      <c r="O96" s="296" t="s">
        <v>84</v>
      </c>
      <c r="P96" s="236"/>
    </row>
    <row r="97" spans="1:16">
      <c r="A97" s="295" t="s">
        <v>424</v>
      </c>
      <c r="B97" s="227" t="s">
        <v>425</v>
      </c>
      <c r="C97" s="227" t="s">
        <v>24</v>
      </c>
      <c r="D97" s="227" t="s">
        <v>467</v>
      </c>
      <c r="E97" s="227" t="s">
        <v>445</v>
      </c>
      <c r="F97" s="227" t="s">
        <v>334</v>
      </c>
      <c r="G97" s="227" t="s">
        <v>524</v>
      </c>
      <c r="H97" s="228">
        <f>7873+1211</f>
        <v>9084</v>
      </c>
      <c r="I97" s="228">
        <f>2001+416</f>
        <v>2417</v>
      </c>
      <c r="J97" s="228">
        <f>11470689+1741025</f>
        <v>13211714</v>
      </c>
      <c r="K97" s="227" t="s">
        <v>83</v>
      </c>
      <c r="L97" s="227" t="s">
        <v>83</v>
      </c>
      <c r="M97" s="227" t="s">
        <v>83</v>
      </c>
      <c r="N97" s="237" t="s">
        <v>84</v>
      </c>
      <c r="O97" s="302" t="s">
        <v>84</v>
      </c>
      <c r="P97" s="236"/>
    </row>
    <row r="98" spans="1:16">
      <c r="A98" s="295" t="s">
        <v>424</v>
      </c>
      <c r="B98" s="227" t="s">
        <v>425</v>
      </c>
      <c r="C98" s="227" t="s">
        <v>24</v>
      </c>
      <c r="D98" s="227" t="s">
        <v>467</v>
      </c>
      <c r="E98" s="227" t="s">
        <v>445</v>
      </c>
      <c r="F98" s="227" t="s">
        <v>336</v>
      </c>
      <c r="G98" s="227" t="s">
        <v>449</v>
      </c>
      <c r="H98" s="228">
        <v>93.5</v>
      </c>
      <c r="I98" s="228">
        <v>1599.49559</v>
      </c>
      <c r="J98" s="228">
        <v>260635.57480999999</v>
      </c>
      <c r="K98" s="227" t="s">
        <v>84</v>
      </c>
      <c r="L98" s="227" t="s">
        <v>83</v>
      </c>
      <c r="M98" s="227" t="s">
        <v>84</v>
      </c>
      <c r="N98" s="237" t="s">
        <v>84</v>
      </c>
      <c r="O98" s="302" t="s">
        <v>84</v>
      </c>
      <c r="P98" s="236"/>
    </row>
    <row r="99" spans="1:16">
      <c r="A99" s="295" t="s">
        <v>424</v>
      </c>
      <c r="B99" s="227" t="s">
        <v>425</v>
      </c>
      <c r="C99" s="227" t="s">
        <v>24</v>
      </c>
      <c r="D99" s="227" t="s">
        <v>467</v>
      </c>
      <c r="E99" s="227" t="s">
        <v>445</v>
      </c>
      <c r="F99" s="227" t="s">
        <v>336</v>
      </c>
      <c r="G99" s="227" t="s">
        <v>450</v>
      </c>
      <c r="H99" s="228">
        <v>20</v>
      </c>
      <c r="I99" s="228">
        <v>282.69800500000002</v>
      </c>
      <c r="J99" s="228">
        <v>98909.020950000006</v>
      </c>
      <c r="K99" s="227" t="s">
        <v>84</v>
      </c>
      <c r="L99" s="227" t="s">
        <v>84</v>
      </c>
      <c r="M99" s="227" t="s">
        <v>84</v>
      </c>
      <c r="N99" s="237" t="s">
        <v>83</v>
      </c>
      <c r="O99" s="302" t="s">
        <v>84</v>
      </c>
      <c r="P99" s="236"/>
    </row>
    <row r="100" spans="1:16">
      <c r="A100" s="295" t="s">
        <v>424</v>
      </c>
      <c r="B100" s="227" t="s">
        <v>425</v>
      </c>
      <c r="C100" s="227" t="s">
        <v>24</v>
      </c>
      <c r="D100" s="227" t="s">
        <v>467</v>
      </c>
      <c r="E100" s="227" t="s">
        <v>427</v>
      </c>
      <c r="F100" s="227" t="s">
        <v>336</v>
      </c>
      <c r="G100" s="227" t="s">
        <v>452</v>
      </c>
      <c r="H100" s="228">
        <v>263.75</v>
      </c>
      <c r="I100" s="228">
        <v>4487.23883415</v>
      </c>
      <c r="J100" s="228">
        <v>793137.46618500003</v>
      </c>
      <c r="K100" s="227" t="s">
        <v>84</v>
      </c>
      <c r="L100" s="237" t="s">
        <v>83</v>
      </c>
      <c r="M100" s="237" t="s">
        <v>83</v>
      </c>
      <c r="N100" s="237" t="s">
        <v>84</v>
      </c>
      <c r="O100" s="302" t="s">
        <v>84</v>
      </c>
      <c r="P100" s="236"/>
    </row>
    <row r="101" spans="1:16">
      <c r="A101" s="295" t="s">
        <v>424</v>
      </c>
      <c r="B101" s="227" t="s">
        <v>425</v>
      </c>
      <c r="C101" s="227" t="s">
        <v>24</v>
      </c>
      <c r="D101" s="227" t="s">
        <v>467</v>
      </c>
      <c r="E101" s="227" t="s">
        <v>453</v>
      </c>
      <c r="F101" s="227" t="s">
        <v>334</v>
      </c>
      <c r="G101" s="227" t="s">
        <v>526</v>
      </c>
      <c r="H101" s="228">
        <v>18.5</v>
      </c>
      <c r="I101" s="228">
        <v>6.6695900000000004</v>
      </c>
      <c r="J101" s="228">
        <v>40570.909884499997</v>
      </c>
      <c r="K101" s="229" t="s">
        <v>84</v>
      </c>
      <c r="L101" s="229" t="s">
        <v>84</v>
      </c>
      <c r="M101" s="229" t="s">
        <v>84</v>
      </c>
      <c r="N101" s="227" t="s">
        <v>83</v>
      </c>
      <c r="O101" s="296" t="s">
        <v>84</v>
      </c>
      <c r="P101" s="236"/>
    </row>
    <row r="102" spans="1:16">
      <c r="A102" s="295" t="s">
        <v>424</v>
      </c>
      <c r="B102" s="227" t="s">
        <v>425</v>
      </c>
      <c r="C102" s="227" t="s">
        <v>24</v>
      </c>
      <c r="D102" s="227" t="s">
        <v>467</v>
      </c>
      <c r="E102" s="227" t="s">
        <v>453</v>
      </c>
      <c r="F102" s="227" t="s">
        <v>336</v>
      </c>
      <c r="G102" s="227" t="s">
        <v>475</v>
      </c>
      <c r="H102" s="228">
        <v>78</v>
      </c>
      <c r="I102" s="228">
        <v>704.83349999999996</v>
      </c>
      <c r="J102" s="228">
        <v>111813.6852015</v>
      </c>
      <c r="K102" s="229" t="s">
        <v>84</v>
      </c>
      <c r="L102" s="229" t="s">
        <v>83</v>
      </c>
      <c r="M102" s="229" t="s">
        <v>84</v>
      </c>
      <c r="N102" s="227" t="s">
        <v>84</v>
      </c>
      <c r="O102" s="296" t="s">
        <v>84</v>
      </c>
      <c r="P102" s="236"/>
    </row>
    <row r="103" spans="1:16">
      <c r="A103" s="295" t="s">
        <v>424</v>
      </c>
      <c r="B103" s="227" t="s">
        <v>425</v>
      </c>
      <c r="C103" s="227" t="s">
        <v>24</v>
      </c>
      <c r="D103" s="227" t="s">
        <v>467</v>
      </c>
      <c r="E103" s="227" t="s">
        <v>453</v>
      </c>
      <c r="F103" s="227" t="s">
        <v>336</v>
      </c>
      <c r="G103" s="227" t="s">
        <v>476</v>
      </c>
      <c r="H103" s="228">
        <v>41.75</v>
      </c>
      <c r="I103" s="228">
        <v>1452.5063023499999</v>
      </c>
      <c r="J103" s="228">
        <v>524599.31345000002</v>
      </c>
      <c r="K103" s="229" t="s">
        <v>84</v>
      </c>
      <c r="L103" s="229" t="s">
        <v>83</v>
      </c>
      <c r="M103" s="229" t="s">
        <v>83</v>
      </c>
      <c r="N103" s="227" t="s">
        <v>84</v>
      </c>
      <c r="O103" s="296" t="s">
        <v>84</v>
      </c>
      <c r="P103" s="236"/>
    </row>
    <row r="104" spans="1:16">
      <c r="A104" s="295" t="s">
        <v>424</v>
      </c>
      <c r="B104" s="227" t="s">
        <v>425</v>
      </c>
      <c r="C104" s="227" t="s">
        <v>24</v>
      </c>
      <c r="D104" s="227" t="s">
        <v>467</v>
      </c>
      <c r="E104" s="227" t="s">
        <v>455</v>
      </c>
      <c r="F104" s="227" t="s">
        <v>336</v>
      </c>
      <c r="G104" s="227" t="s">
        <v>457</v>
      </c>
      <c r="H104" s="228">
        <v>100.33333333349999</v>
      </c>
      <c r="I104" s="228">
        <v>1113.743995</v>
      </c>
      <c r="J104" s="228">
        <v>193466.76336499999</v>
      </c>
      <c r="K104" s="229" t="s">
        <v>84</v>
      </c>
      <c r="L104" s="229" t="s">
        <v>83</v>
      </c>
      <c r="M104" s="229" t="s">
        <v>84</v>
      </c>
      <c r="N104" s="227" t="s">
        <v>84</v>
      </c>
      <c r="O104" s="296" t="s">
        <v>84</v>
      </c>
      <c r="P104" s="236"/>
    </row>
    <row r="105" spans="1:16">
      <c r="A105" s="295" t="s">
        <v>424</v>
      </c>
      <c r="B105" s="227" t="s">
        <v>425</v>
      </c>
      <c r="C105" s="227" t="s">
        <v>24</v>
      </c>
      <c r="D105" s="227" t="s">
        <v>467</v>
      </c>
      <c r="E105" s="227" t="s">
        <v>455</v>
      </c>
      <c r="F105" s="227" t="s">
        <v>336</v>
      </c>
      <c r="G105" s="227" t="s">
        <v>458</v>
      </c>
      <c r="H105" s="228">
        <v>59</v>
      </c>
      <c r="I105" s="228">
        <v>2246.7759943000001</v>
      </c>
      <c r="J105" s="228">
        <v>799675.32709999999</v>
      </c>
      <c r="K105" s="229" t="s">
        <v>84</v>
      </c>
      <c r="L105" s="229" t="s">
        <v>83</v>
      </c>
      <c r="M105" s="229" t="s">
        <v>83</v>
      </c>
      <c r="N105" s="227" t="s">
        <v>84</v>
      </c>
      <c r="O105" s="296" t="s">
        <v>84</v>
      </c>
      <c r="P105" s="236"/>
    </row>
    <row r="106" spans="1:16">
      <c r="A106" s="295" t="s">
        <v>424</v>
      </c>
      <c r="B106" s="227" t="s">
        <v>425</v>
      </c>
      <c r="C106" s="227" t="s">
        <v>24</v>
      </c>
      <c r="D106" s="227" t="s">
        <v>467</v>
      </c>
      <c r="E106" s="227" t="s">
        <v>459</v>
      </c>
      <c r="F106" s="227" t="s">
        <v>82</v>
      </c>
      <c r="G106" s="227" t="s">
        <v>461</v>
      </c>
      <c r="H106" s="228">
        <v>265.25</v>
      </c>
      <c r="I106" s="228">
        <v>178.748043271</v>
      </c>
      <c r="J106" s="228">
        <v>179391.04811549999</v>
      </c>
      <c r="K106" s="227" t="s">
        <v>83</v>
      </c>
      <c r="L106" s="227" t="s">
        <v>84</v>
      </c>
      <c r="M106" s="227" t="s">
        <v>84</v>
      </c>
      <c r="N106" s="237" t="s">
        <v>84</v>
      </c>
      <c r="O106" s="302" t="s">
        <v>84</v>
      </c>
      <c r="P106" s="236"/>
    </row>
    <row r="107" spans="1:16">
      <c r="A107" s="297" t="s">
        <v>424</v>
      </c>
      <c r="B107" s="232" t="s">
        <v>425</v>
      </c>
      <c r="C107" s="232" t="s">
        <v>24</v>
      </c>
      <c r="D107" s="232" t="s">
        <v>467</v>
      </c>
      <c r="E107" s="232" t="s">
        <v>468</v>
      </c>
      <c r="F107" s="232" t="s">
        <v>469</v>
      </c>
      <c r="G107" s="232" t="s">
        <v>470</v>
      </c>
      <c r="H107" s="233">
        <v>14</v>
      </c>
      <c r="I107" s="233">
        <v>1.1232</v>
      </c>
      <c r="J107" s="233">
        <v>8406.2583937500003</v>
      </c>
      <c r="K107" s="235" t="s">
        <v>84</v>
      </c>
      <c r="L107" s="235" t="s">
        <v>84</v>
      </c>
      <c r="M107" s="235" t="s">
        <v>84</v>
      </c>
      <c r="N107" s="232" t="s">
        <v>84</v>
      </c>
      <c r="O107" s="301" t="s">
        <v>84</v>
      </c>
      <c r="P107" s="236"/>
    </row>
    <row r="108" spans="1:16">
      <c r="A108" s="297" t="s">
        <v>424</v>
      </c>
      <c r="B108" s="232" t="s">
        <v>425</v>
      </c>
      <c r="C108" s="232" t="s">
        <v>24</v>
      </c>
      <c r="D108" s="232" t="s">
        <v>467</v>
      </c>
      <c r="E108" s="232" t="s">
        <v>432</v>
      </c>
      <c r="F108" s="232" t="s">
        <v>334</v>
      </c>
      <c r="G108" s="232" t="s">
        <v>433</v>
      </c>
      <c r="H108" s="233">
        <v>98.75</v>
      </c>
      <c r="I108" s="233">
        <v>4.5907180572500002</v>
      </c>
      <c r="J108" s="233">
        <v>15362.287429</v>
      </c>
      <c r="K108" s="232" t="s">
        <v>84</v>
      </c>
      <c r="L108" s="232" t="s">
        <v>84</v>
      </c>
      <c r="M108" s="232" t="s">
        <v>84</v>
      </c>
      <c r="N108" s="232" t="s">
        <v>84</v>
      </c>
      <c r="O108" s="301" t="s">
        <v>84</v>
      </c>
      <c r="P108" s="236"/>
    </row>
    <row r="109" spans="1:16">
      <c r="A109" s="297" t="s">
        <v>424</v>
      </c>
      <c r="B109" s="232" t="s">
        <v>425</v>
      </c>
      <c r="C109" s="232" t="s">
        <v>24</v>
      </c>
      <c r="D109" s="232" t="s">
        <v>467</v>
      </c>
      <c r="E109" s="232" t="s">
        <v>432</v>
      </c>
      <c r="F109" s="232" t="s">
        <v>82</v>
      </c>
      <c r="G109" s="232" t="s">
        <v>434</v>
      </c>
      <c r="H109" s="233">
        <v>88</v>
      </c>
      <c r="I109" s="233">
        <v>9.8456399999999995</v>
      </c>
      <c r="J109" s="233">
        <v>47961.4732745</v>
      </c>
      <c r="K109" s="234" t="s">
        <v>84</v>
      </c>
      <c r="L109" s="232" t="s">
        <v>84</v>
      </c>
      <c r="M109" s="232" t="s">
        <v>84</v>
      </c>
      <c r="N109" s="234" t="s">
        <v>84</v>
      </c>
      <c r="O109" s="298" t="s">
        <v>84</v>
      </c>
      <c r="P109" s="236"/>
    </row>
    <row r="110" spans="1:16">
      <c r="A110" s="297" t="s">
        <v>424</v>
      </c>
      <c r="B110" s="232" t="s">
        <v>425</v>
      </c>
      <c r="C110" s="232" t="s">
        <v>24</v>
      </c>
      <c r="D110" s="232" t="s">
        <v>467</v>
      </c>
      <c r="E110" s="232" t="s">
        <v>432</v>
      </c>
      <c r="F110" s="232" t="s">
        <v>82</v>
      </c>
      <c r="G110" s="232" t="s">
        <v>437</v>
      </c>
      <c r="H110" s="233">
        <v>29.5</v>
      </c>
      <c r="I110" s="233">
        <v>1.5246</v>
      </c>
      <c r="J110" s="233">
        <v>4877.2260274</v>
      </c>
      <c r="K110" s="235" t="s">
        <v>84</v>
      </c>
      <c r="L110" s="235" t="s">
        <v>84</v>
      </c>
      <c r="M110" s="235" t="s">
        <v>84</v>
      </c>
      <c r="N110" s="232" t="s">
        <v>84</v>
      </c>
      <c r="O110" s="301" t="s">
        <v>84</v>
      </c>
      <c r="P110" s="236"/>
    </row>
    <row r="111" spans="1:16">
      <c r="A111" s="297" t="s">
        <v>424</v>
      </c>
      <c r="B111" s="232" t="s">
        <v>425</v>
      </c>
      <c r="C111" s="232" t="s">
        <v>24</v>
      </c>
      <c r="D111" s="232" t="s">
        <v>467</v>
      </c>
      <c r="E111" s="232" t="s">
        <v>432</v>
      </c>
      <c r="F111" s="232" t="s">
        <v>82</v>
      </c>
      <c r="G111" s="232" t="s">
        <v>438</v>
      </c>
      <c r="H111" s="233">
        <v>40.5</v>
      </c>
      <c r="I111" s="233">
        <v>8.2569350000000004</v>
      </c>
      <c r="J111" s="233">
        <v>62574.486301500001</v>
      </c>
      <c r="K111" s="235" t="s">
        <v>84</v>
      </c>
      <c r="L111" s="235" t="s">
        <v>84</v>
      </c>
      <c r="M111" s="235" t="s">
        <v>84</v>
      </c>
      <c r="N111" s="232" t="s">
        <v>84</v>
      </c>
      <c r="O111" s="301" t="s">
        <v>84</v>
      </c>
      <c r="P111" s="236"/>
    </row>
    <row r="112" spans="1:16">
      <c r="A112" s="297" t="s">
        <v>424</v>
      </c>
      <c r="B112" s="232" t="s">
        <v>425</v>
      </c>
      <c r="C112" s="232" t="s">
        <v>24</v>
      </c>
      <c r="D112" s="232" t="s">
        <v>467</v>
      </c>
      <c r="E112" s="232" t="s">
        <v>432</v>
      </c>
      <c r="F112" s="232" t="s">
        <v>336</v>
      </c>
      <c r="G112" s="232" t="s">
        <v>439</v>
      </c>
      <c r="H112" s="233">
        <v>13.5</v>
      </c>
      <c r="I112" s="233">
        <v>2.9936449999999999</v>
      </c>
      <c r="J112" s="233">
        <v>11625.760139599999</v>
      </c>
      <c r="K112" s="235" t="s">
        <v>84</v>
      </c>
      <c r="L112" s="235" t="s">
        <v>84</v>
      </c>
      <c r="M112" s="235" t="s">
        <v>84</v>
      </c>
      <c r="N112" s="232" t="s">
        <v>84</v>
      </c>
      <c r="O112" s="301" t="s">
        <v>84</v>
      </c>
      <c r="P112" s="236"/>
    </row>
    <row r="113" spans="1:16">
      <c r="A113" s="297" t="s">
        <v>424</v>
      </c>
      <c r="B113" s="232" t="s">
        <v>425</v>
      </c>
      <c r="C113" s="232" t="s">
        <v>24</v>
      </c>
      <c r="D113" s="232" t="s">
        <v>467</v>
      </c>
      <c r="E113" s="232" t="s">
        <v>432</v>
      </c>
      <c r="F113" s="232" t="s">
        <v>336</v>
      </c>
      <c r="G113" s="232" t="s">
        <v>471</v>
      </c>
      <c r="H113" s="233">
        <v>9</v>
      </c>
      <c r="I113" s="233">
        <v>8.9079650000000008</v>
      </c>
      <c r="J113" s="233">
        <v>4770.1933924499999</v>
      </c>
      <c r="K113" s="235" t="s">
        <v>84</v>
      </c>
      <c r="L113" s="235" t="s">
        <v>84</v>
      </c>
      <c r="M113" s="235" t="s">
        <v>84</v>
      </c>
      <c r="N113" s="232" t="s">
        <v>84</v>
      </c>
      <c r="O113" s="301" t="s">
        <v>84</v>
      </c>
      <c r="P113" s="236"/>
    </row>
    <row r="114" spans="1:16">
      <c r="A114" s="297" t="s">
        <v>424</v>
      </c>
      <c r="B114" s="232" t="s">
        <v>425</v>
      </c>
      <c r="C114" s="232" t="s">
        <v>24</v>
      </c>
      <c r="D114" s="232" t="s">
        <v>467</v>
      </c>
      <c r="E114" s="232" t="s">
        <v>432</v>
      </c>
      <c r="F114" s="232" t="s">
        <v>336</v>
      </c>
      <c r="G114" s="232" t="s">
        <v>440</v>
      </c>
      <c r="H114" s="233">
        <v>8</v>
      </c>
      <c r="I114" s="233">
        <v>0.56277999999999995</v>
      </c>
      <c r="J114" s="233">
        <v>2319.0572118999999</v>
      </c>
      <c r="K114" s="235" t="s">
        <v>84</v>
      </c>
      <c r="L114" s="235" t="s">
        <v>84</v>
      </c>
      <c r="M114" s="235" t="s">
        <v>84</v>
      </c>
      <c r="N114" s="232" t="s">
        <v>84</v>
      </c>
      <c r="O114" s="301" t="s">
        <v>84</v>
      </c>
      <c r="P114" s="236"/>
    </row>
    <row r="115" spans="1:16" s="64" customFormat="1">
      <c r="A115" s="297" t="s">
        <v>424</v>
      </c>
      <c r="B115" s="232" t="s">
        <v>425</v>
      </c>
      <c r="C115" s="232" t="s">
        <v>24</v>
      </c>
      <c r="D115" s="232" t="s">
        <v>467</v>
      </c>
      <c r="E115" s="232" t="s">
        <v>432</v>
      </c>
      <c r="F115" s="232" t="s">
        <v>336</v>
      </c>
      <c r="G115" s="232" t="s">
        <v>441</v>
      </c>
      <c r="H115" s="233">
        <v>14</v>
      </c>
      <c r="I115" s="233">
        <v>10.994</v>
      </c>
      <c r="J115" s="233">
        <v>4064.9341929000002</v>
      </c>
      <c r="K115" s="235" t="s">
        <v>84</v>
      </c>
      <c r="L115" s="235" t="s">
        <v>84</v>
      </c>
      <c r="M115" s="235" t="s">
        <v>84</v>
      </c>
      <c r="N115" s="232" t="s">
        <v>84</v>
      </c>
      <c r="O115" s="301" t="s">
        <v>84</v>
      </c>
      <c r="P115" s="314"/>
    </row>
    <row r="116" spans="1:16">
      <c r="A116" s="297" t="s">
        <v>424</v>
      </c>
      <c r="B116" s="232" t="s">
        <v>425</v>
      </c>
      <c r="C116" s="232" t="s">
        <v>24</v>
      </c>
      <c r="D116" s="232" t="s">
        <v>467</v>
      </c>
      <c r="E116" s="232" t="s">
        <v>445</v>
      </c>
      <c r="F116" s="232" t="s">
        <v>334</v>
      </c>
      <c r="G116" s="232" t="s">
        <v>446</v>
      </c>
      <c r="H116" s="233">
        <v>47.333333333500001</v>
      </c>
      <c r="I116" s="233">
        <v>4.9472661845500001</v>
      </c>
      <c r="J116" s="233">
        <v>22144.569900499999</v>
      </c>
      <c r="K116" s="232" t="s">
        <v>84</v>
      </c>
      <c r="L116" s="232" t="s">
        <v>84</v>
      </c>
      <c r="M116" s="232" t="s">
        <v>84</v>
      </c>
      <c r="N116" s="232" t="s">
        <v>84</v>
      </c>
      <c r="O116" s="301" t="s">
        <v>84</v>
      </c>
      <c r="P116" s="236"/>
    </row>
    <row r="117" spans="1:16">
      <c r="A117" s="297" t="s">
        <v>424</v>
      </c>
      <c r="B117" s="232" t="s">
        <v>425</v>
      </c>
      <c r="C117" s="232" t="s">
        <v>24</v>
      </c>
      <c r="D117" s="232" t="s">
        <v>467</v>
      </c>
      <c r="E117" s="232" t="s">
        <v>445</v>
      </c>
      <c r="F117" s="232" t="s">
        <v>334</v>
      </c>
      <c r="G117" s="232" t="s">
        <v>472</v>
      </c>
      <c r="H117" s="233">
        <v>45</v>
      </c>
      <c r="I117" s="233">
        <v>7.8620749999999999</v>
      </c>
      <c r="J117" s="233">
        <v>51961.838571</v>
      </c>
      <c r="K117" s="232" t="s">
        <v>84</v>
      </c>
      <c r="L117" s="232" t="s">
        <v>84</v>
      </c>
      <c r="M117" s="232" t="s">
        <v>84</v>
      </c>
      <c r="N117" s="232" t="s">
        <v>84</v>
      </c>
      <c r="O117" s="303" t="s">
        <v>84</v>
      </c>
      <c r="P117" s="236"/>
    </row>
    <row r="118" spans="1:16">
      <c r="A118" s="297" t="s">
        <v>424</v>
      </c>
      <c r="B118" s="232" t="s">
        <v>425</v>
      </c>
      <c r="C118" s="232" t="s">
        <v>24</v>
      </c>
      <c r="D118" s="232" t="s">
        <v>467</v>
      </c>
      <c r="E118" s="232" t="s">
        <v>445</v>
      </c>
      <c r="F118" s="232" t="s">
        <v>82</v>
      </c>
      <c r="G118" s="232" t="s">
        <v>447</v>
      </c>
      <c r="H118" s="233">
        <v>12</v>
      </c>
      <c r="I118" s="233">
        <v>116.48</v>
      </c>
      <c r="J118" s="233">
        <v>15996.1872145</v>
      </c>
      <c r="K118" s="232" t="s">
        <v>84</v>
      </c>
      <c r="L118" s="232" t="s">
        <v>84</v>
      </c>
      <c r="M118" s="232" t="s">
        <v>84</v>
      </c>
      <c r="N118" s="232" t="s">
        <v>84</v>
      </c>
      <c r="O118" s="303" t="s">
        <v>84</v>
      </c>
      <c r="P118" s="236"/>
    </row>
    <row r="119" spans="1:16">
      <c r="A119" s="297" t="s">
        <v>424</v>
      </c>
      <c r="B119" s="232" t="s">
        <v>425</v>
      </c>
      <c r="C119" s="232" t="s">
        <v>24</v>
      </c>
      <c r="D119" s="232" t="s">
        <v>467</v>
      </c>
      <c r="E119" s="232" t="s">
        <v>445</v>
      </c>
      <c r="F119" s="232" t="s">
        <v>82</v>
      </c>
      <c r="G119" s="232" t="s">
        <v>473</v>
      </c>
      <c r="H119" s="233">
        <v>14</v>
      </c>
      <c r="I119" s="233">
        <v>1.4243399999999999</v>
      </c>
      <c r="J119" s="233">
        <v>8273.2782702000004</v>
      </c>
      <c r="K119" s="235" t="s">
        <v>84</v>
      </c>
      <c r="L119" s="235" t="s">
        <v>84</v>
      </c>
      <c r="M119" s="235" t="s">
        <v>84</v>
      </c>
      <c r="N119" s="232" t="s">
        <v>84</v>
      </c>
      <c r="O119" s="301" t="s">
        <v>84</v>
      </c>
      <c r="P119" s="236"/>
    </row>
    <row r="120" spans="1:16">
      <c r="A120" s="297" t="s">
        <v>424</v>
      </c>
      <c r="B120" s="232" t="s">
        <v>425</v>
      </c>
      <c r="C120" s="232" t="s">
        <v>24</v>
      </c>
      <c r="D120" s="232" t="s">
        <v>467</v>
      </c>
      <c r="E120" s="232" t="s">
        <v>445</v>
      </c>
      <c r="F120" s="232" t="s">
        <v>82</v>
      </c>
      <c r="G120" s="232" t="s">
        <v>523</v>
      </c>
      <c r="H120" s="233">
        <f>9+24</f>
        <v>33</v>
      </c>
      <c r="I120" s="233">
        <v>5</v>
      </c>
      <c r="J120" s="233">
        <f>1252.742412+24701</f>
        <v>25953.742412</v>
      </c>
      <c r="K120" s="235" t="s">
        <v>84</v>
      </c>
      <c r="L120" s="235" t="s">
        <v>84</v>
      </c>
      <c r="M120" s="235" t="s">
        <v>84</v>
      </c>
      <c r="N120" s="232" t="s">
        <v>84</v>
      </c>
      <c r="O120" s="301" t="s">
        <v>84</v>
      </c>
      <c r="P120" s="236"/>
    </row>
    <row r="121" spans="1:16">
      <c r="A121" s="297" t="s">
        <v>424</v>
      </c>
      <c r="B121" s="232" t="s">
        <v>425</v>
      </c>
      <c r="C121" s="232" t="s">
        <v>24</v>
      </c>
      <c r="D121" s="232" t="s">
        <v>467</v>
      </c>
      <c r="E121" s="232" t="s">
        <v>427</v>
      </c>
      <c r="F121" s="232" t="s">
        <v>336</v>
      </c>
      <c r="G121" s="232" t="s">
        <v>474</v>
      </c>
      <c r="H121" s="233">
        <v>7</v>
      </c>
      <c r="I121" s="233">
        <v>150.19999999999999</v>
      </c>
      <c r="J121" s="233">
        <v>22189.094816000001</v>
      </c>
      <c r="K121" s="232" t="s">
        <v>84</v>
      </c>
      <c r="L121" s="232" t="s">
        <v>84</v>
      </c>
      <c r="M121" s="232" t="s">
        <v>84</v>
      </c>
      <c r="N121" s="234" t="s">
        <v>84</v>
      </c>
      <c r="O121" s="298" t="s">
        <v>84</v>
      </c>
      <c r="P121" s="236"/>
    </row>
    <row r="122" spans="1:16">
      <c r="A122" s="297" t="s">
        <v>424</v>
      </c>
      <c r="B122" s="232" t="s">
        <v>425</v>
      </c>
      <c r="C122" s="232" t="s">
        <v>24</v>
      </c>
      <c r="D122" s="232" t="s">
        <v>467</v>
      </c>
      <c r="E122" s="232" t="s">
        <v>459</v>
      </c>
      <c r="F122" s="232" t="s">
        <v>82</v>
      </c>
      <c r="G122" s="232" t="s">
        <v>460</v>
      </c>
      <c r="H122" s="233">
        <v>10</v>
      </c>
      <c r="I122" s="233">
        <v>16.520669999999999</v>
      </c>
      <c r="J122" s="233">
        <v>17004.394305999998</v>
      </c>
      <c r="K122" s="234" t="s">
        <v>84</v>
      </c>
      <c r="L122" s="232" t="s">
        <v>84</v>
      </c>
      <c r="M122" s="234" t="s">
        <v>84</v>
      </c>
      <c r="N122" s="234" t="s">
        <v>84</v>
      </c>
      <c r="O122" s="298" t="s">
        <v>84</v>
      </c>
      <c r="P122" s="236"/>
    </row>
    <row r="123" spans="1:16">
      <c r="A123" s="295" t="s">
        <v>424</v>
      </c>
      <c r="B123" s="227" t="s">
        <v>425</v>
      </c>
      <c r="C123" s="227" t="s">
        <v>24</v>
      </c>
      <c r="D123" s="227" t="s">
        <v>477</v>
      </c>
      <c r="E123" s="227" t="s">
        <v>432</v>
      </c>
      <c r="F123" s="227" t="s">
        <v>82</v>
      </c>
      <c r="G123" s="227" t="s">
        <v>434</v>
      </c>
      <c r="H123" s="228">
        <v>645.75</v>
      </c>
      <c r="I123" s="228">
        <v>323.61601533999999</v>
      </c>
      <c r="J123" s="228">
        <v>1758943.4989</v>
      </c>
      <c r="K123" s="227" t="s">
        <v>83</v>
      </c>
      <c r="L123" s="227" t="s">
        <v>84</v>
      </c>
      <c r="M123" s="227" t="s">
        <v>84</v>
      </c>
      <c r="N123" s="227" t="s">
        <v>84</v>
      </c>
      <c r="O123" s="296" t="s">
        <v>84</v>
      </c>
      <c r="P123" s="236"/>
    </row>
    <row r="124" spans="1:16">
      <c r="A124" s="295" t="s">
        <v>424</v>
      </c>
      <c r="B124" s="227" t="s">
        <v>425</v>
      </c>
      <c r="C124" s="227" t="s">
        <v>24</v>
      </c>
      <c r="D124" s="227" t="s">
        <v>477</v>
      </c>
      <c r="E124" s="227" t="s">
        <v>432</v>
      </c>
      <c r="F124" s="227" t="s">
        <v>82</v>
      </c>
      <c r="G124" s="227" t="s">
        <v>435</v>
      </c>
      <c r="H124" s="228">
        <v>719.5</v>
      </c>
      <c r="I124" s="228">
        <v>198.241195</v>
      </c>
      <c r="J124" s="228">
        <v>1358545.8702450001</v>
      </c>
      <c r="K124" s="227" t="s">
        <v>83</v>
      </c>
      <c r="L124" s="227" t="s">
        <v>84</v>
      </c>
      <c r="M124" s="227" t="s">
        <v>84</v>
      </c>
      <c r="N124" s="227" t="s">
        <v>84</v>
      </c>
      <c r="O124" s="296" t="s">
        <v>84</v>
      </c>
      <c r="P124" s="236"/>
    </row>
    <row r="125" spans="1:16">
      <c r="A125" s="295" t="s">
        <v>424</v>
      </c>
      <c r="B125" s="227" t="s">
        <v>425</v>
      </c>
      <c r="C125" s="227" t="s">
        <v>24</v>
      </c>
      <c r="D125" s="227" t="s">
        <v>477</v>
      </c>
      <c r="E125" s="227" t="s">
        <v>432</v>
      </c>
      <c r="F125" s="227" t="s">
        <v>82</v>
      </c>
      <c r="G125" s="227" t="s">
        <v>436</v>
      </c>
      <c r="H125" s="228">
        <v>4953.5</v>
      </c>
      <c r="I125" s="228">
        <v>4731.9202918000001</v>
      </c>
      <c r="J125" s="228">
        <v>10440101.690950001</v>
      </c>
      <c r="K125" s="227" t="s">
        <v>83</v>
      </c>
      <c r="L125" s="227" t="s">
        <v>84</v>
      </c>
      <c r="M125" s="227" t="s">
        <v>83</v>
      </c>
      <c r="N125" s="227" t="s">
        <v>84</v>
      </c>
      <c r="O125" s="296" t="s">
        <v>84</v>
      </c>
      <c r="P125" s="236"/>
    </row>
    <row r="126" spans="1:16">
      <c r="A126" s="295" t="s">
        <v>424</v>
      </c>
      <c r="B126" s="227" t="s">
        <v>425</v>
      </c>
      <c r="C126" s="227" t="s">
        <v>24</v>
      </c>
      <c r="D126" s="227" t="s">
        <v>477</v>
      </c>
      <c r="E126" s="227" t="s">
        <v>432</v>
      </c>
      <c r="F126" s="227" t="s">
        <v>82</v>
      </c>
      <c r="G126" s="227" t="s">
        <v>438</v>
      </c>
      <c r="H126" s="228">
        <v>656</v>
      </c>
      <c r="I126" s="228">
        <v>207.80670000000001</v>
      </c>
      <c r="J126" s="228">
        <v>1827376.2006000001</v>
      </c>
      <c r="K126" s="227" t="s">
        <v>83</v>
      </c>
      <c r="L126" s="227" t="s">
        <v>84</v>
      </c>
      <c r="M126" s="227" t="s">
        <v>84</v>
      </c>
      <c r="N126" s="227" t="s">
        <v>84</v>
      </c>
      <c r="O126" s="296" t="s">
        <v>84</v>
      </c>
      <c r="P126" s="236"/>
    </row>
    <row r="127" spans="1:16">
      <c r="A127" s="295" t="s">
        <v>424</v>
      </c>
      <c r="B127" s="227" t="s">
        <v>425</v>
      </c>
      <c r="C127" s="227" t="s">
        <v>24</v>
      </c>
      <c r="D127" s="227" t="s">
        <v>477</v>
      </c>
      <c r="E127" s="227" t="s">
        <v>445</v>
      </c>
      <c r="F127" s="227" t="s">
        <v>82</v>
      </c>
      <c r="G127" s="227" t="s">
        <v>447</v>
      </c>
      <c r="H127" s="228">
        <v>3373.94444445</v>
      </c>
      <c r="I127" s="228">
        <v>275099.95370999997</v>
      </c>
      <c r="J127" s="228">
        <v>45600217.411499999</v>
      </c>
      <c r="K127" s="237" t="s">
        <v>83</v>
      </c>
      <c r="L127" s="227" t="s">
        <v>83</v>
      </c>
      <c r="M127" s="227" t="s">
        <v>83</v>
      </c>
      <c r="N127" s="237" t="s">
        <v>84</v>
      </c>
      <c r="O127" s="302" t="s">
        <v>84</v>
      </c>
      <c r="P127" s="236"/>
    </row>
    <row r="128" spans="1:16">
      <c r="A128" s="295" t="s">
        <v>424</v>
      </c>
      <c r="B128" s="227" t="s">
        <v>425</v>
      </c>
      <c r="C128" s="227" t="s">
        <v>24</v>
      </c>
      <c r="D128" s="227" t="s">
        <v>477</v>
      </c>
      <c r="E128" s="227" t="s">
        <v>445</v>
      </c>
      <c r="F128" s="227" t="s">
        <v>82</v>
      </c>
      <c r="G128" s="227" t="s">
        <v>480</v>
      </c>
      <c r="H128" s="228">
        <v>476.09722221999999</v>
      </c>
      <c r="I128" s="228">
        <v>32323.231390000001</v>
      </c>
      <c r="J128" s="228">
        <v>6417224.5734999999</v>
      </c>
      <c r="K128" s="229" t="s">
        <v>83</v>
      </c>
      <c r="L128" s="229" t="s">
        <v>83</v>
      </c>
      <c r="M128" s="229" t="s">
        <v>83</v>
      </c>
      <c r="N128" s="227" t="s">
        <v>84</v>
      </c>
      <c r="O128" s="296" t="s">
        <v>84</v>
      </c>
      <c r="P128" s="236"/>
    </row>
    <row r="129" spans="1:16">
      <c r="A129" s="295" t="s">
        <v>424</v>
      </c>
      <c r="B129" s="227" t="s">
        <v>425</v>
      </c>
      <c r="C129" s="227" t="s">
        <v>24</v>
      </c>
      <c r="D129" s="227" t="s">
        <v>477</v>
      </c>
      <c r="E129" s="227" t="s">
        <v>445</v>
      </c>
      <c r="F129" s="227" t="s">
        <v>82</v>
      </c>
      <c r="G129" s="227" t="s">
        <v>144</v>
      </c>
      <c r="H129" s="228">
        <f>356+626</f>
        <v>982</v>
      </c>
      <c r="I129" s="228">
        <f>360+680</f>
        <v>1040</v>
      </c>
      <c r="J129" s="228">
        <f>705854+2372314</f>
        <v>3078168</v>
      </c>
      <c r="K129" s="229" t="s">
        <v>83</v>
      </c>
      <c r="L129" s="229" t="s">
        <v>84</v>
      </c>
      <c r="M129" s="229" t="s">
        <v>84</v>
      </c>
      <c r="N129" s="227" t="s">
        <v>84</v>
      </c>
      <c r="O129" s="296" t="s">
        <v>84</v>
      </c>
      <c r="P129" s="236"/>
    </row>
    <row r="130" spans="1:16">
      <c r="A130" s="295" t="s">
        <v>424</v>
      </c>
      <c r="B130" s="227" t="s">
        <v>425</v>
      </c>
      <c r="C130" s="227" t="s">
        <v>24</v>
      </c>
      <c r="D130" s="227" t="s">
        <v>477</v>
      </c>
      <c r="E130" s="227" t="s">
        <v>445</v>
      </c>
      <c r="F130" s="227" t="s">
        <v>82</v>
      </c>
      <c r="G130" s="227" t="s">
        <v>523</v>
      </c>
      <c r="H130" s="228">
        <f>5629+208</f>
        <v>5837</v>
      </c>
      <c r="I130" s="228">
        <f>14853+358</f>
        <v>15211</v>
      </c>
      <c r="J130" s="228">
        <f>30549310+1058918</f>
        <v>31608228</v>
      </c>
      <c r="K130" s="229" t="s">
        <v>83</v>
      </c>
      <c r="L130" s="229" t="s">
        <v>83</v>
      </c>
      <c r="M130" s="229" t="s">
        <v>83</v>
      </c>
      <c r="N130" s="227" t="s">
        <v>84</v>
      </c>
      <c r="O130" s="296" t="s">
        <v>84</v>
      </c>
      <c r="P130" s="236"/>
    </row>
    <row r="131" spans="1:16">
      <c r="A131" s="295" t="s">
        <v>424</v>
      </c>
      <c r="B131" s="227" t="s">
        <v>425</v>
      </c>
      <c r="C131" s="227" t="s">
        <v>24</v>
      </c>
      <c r="D131" s="227" t="s">
        <v>477</v>
      </c>
      <c r="E131" s="227" t="s">
        <v>445</v>
      </c>
      <c r="F131" s="227" t="s">
        <v>82</v>
      </c>
      <c r="G131" s="227" t="s">
        <v>527</v>
      </c>
      <c r="H131" s="228">
        <v>895.766666665</v>
      </c>
      <c r="I131" s="228">
        <v>1485.6073524000001</v>
      </c>
      <c r="J131" s="228">
        <v>2302163.0692500002</v>
      </c>
      <c r="K131" s="229" t="s">
        <v>83</v>
      </c>
      <c r="L131" s="229" t="s">
        <v>84</v>
      </c>
      <c r="M131" s="229" t="s">
        <v>83</v>
      </c>
      <c r="N131" s="227" t="s">
        <v>84</v>
      </c>
      <c r="O131" s="296" t="s">
        <v>84</v>
      </c>
      <c r="P131" s="236"/>
    </row>
    <row r="132" spans="1:16">
      <c r="A132" s="295" t="s">
        <v>424</v>
      </c>
      <c r="B132" s="227" t="s">
        <v>425</v>
      </c>
      <c r="C132" s="227" t="s">
        <v>24</v>
      </c>
      <c r="D132" s="227" t="s">
        <v>477</v>
      </c>
      <c r="E132" s="227" t="s">
        <v>445</v>
      </c>
      <c r="F132" s="227" t="s">
        <v>336</v>
      </c>
      <c r="G132" s="227" t="s">
        <v>449</v>
      </c>
      <c r="H132" s="228">
        <v>306.5</v>
      </c>
      <c r="I132" s="228">
        <v>20911.18204</v>
      </c>
      <c r="J132" s="228">
        <v>3975734.0625999998</v>
      </c>
      <c r="K132" s="227" t="s">
        <v>83</v>
      </c>
      <c r="L132" s="227" t="s">
        <v>83</v>
      </c>
      <c r="M132" s="227" t="s">
        <v>83</v>
      </c>
      <c r="N132" s="237" t="s">
        <v>84</v>
      </c>
      <c r="O132" s="302" t="s">
        <v>84</v>
      </c>
      <c r="P132" s="236"/>
    </row>
    <row r="133" spans="1:16">
      <c r="A133" s="295" t="s">
        <v>424</v>
      </c>
      <c r="B133" s="227" t="s">
        <v>425</v>
      </c>
      <c r="C133" s="227" t="s">
        <v>24</v>
      </c>
      <c r="D133" s="227" t="s">
        <v>477</v>
      </c>
      <c r="E133" s="227" t="s">
        <v>445</v>
      </c>
      <c r="F133" s="227" t="s">
        <v>336</v>
      </c>
      <c r="G133" s="237" t="s">
        <v>450</v>
      </c>
      <c r="H133" s="228">
        <v>124.4999999985</v>
      </c>
      <c r="I133" s="228">
        <v>15214.271389</v>
      </c>
      <c r="J133" s="228">
        <v>6229027.6714500003</v>
      </c>
      <c r="K133" s="237" t="s">
        <v>84</v>
      </c>
      <c r="L133" s="227" t="s">
        <v>83</v>
      </c>
      <c r="M133" s="227" t="s">
        <v>83</v>
      </c>
      <c r="N133" s="237" t="s">
        <v>84</v>
      </c>
      <c r="O133" s="302" t="s">
        <v>84</v>
      </c>
      <c r="P133" s="236"/>
    </row>
    <row r="134" spans="1:16">
      <c r="A134" s="295" t="s">
        <v>424</v>
      </c>
      <c r="B134" s="227" t="s">
        <v>425</v>
      </c>
      <c r="C134" s="227" t="s">
        <v>24</v>
      </c>
      <c r="D134" s="227" t="s">
        <v>477</v>
      </c>
      <c r="E134" s="227" t="s">
        <v>427</v>
      </c>
      <c r="F134" s="227" t="s">
        <v>82</v>
      </c>
      <c r="G134" s="227" t="s">
        <v>451</v>
      </c>
      <c r="H134" s="228">
        <v>128.33333333499999</v>
      </c>
      <c r="I134" s="228">
        <v>12969.706990999999</v>
      </c>
      <c r="J134" s="228">
        <v>2423961.3089000001</v>
      </c>
      <c r="K134" s="229" t="s">
        <v>84</v>
      </c>
      <c r="L134" s="229" t="s">
        <v>84</v>
      </c>
      <c r="M134" s="229" t="s">
        <v>83</v>
      </c>
      <c r="N134" s="227" t="s">
        <v>84</v>
      </c>
      <c r="O134" s="296" t="s">
        <v>84</v>
      </c>
      <c r="P134" s="236"/>
    </row>
    <row r="135" spans="1:16">
      <c r="A135" s="295" t="s">
        <v>424</v>
      </c>
      <c r="B135" s="227" t="s">
        <v>425</v>
      </c>
      <c r="C135" s="227" t="s">
        <v>24</v>
      </c>
      <c r="D135" s="227" t="s">
        <v>477</v>
      </c>
      <c r="E135" s="227" t="s">
        <v>427</v>
      </c>
      <c r="F135" s="227" t="s">
        <v>82</v>
      </c>
      <c r="G135" s="227" t="s">
        <v>481</v>
      </c>
      <c r="H135" s="228">
        <v>157.5</v>
      </c>
      <c r="I135" s="228">
        <v>10528.287340000001</v>
      </c>
      <c r="J135" s="228">
        <v>2119019.799205</v>
      </c>
      <c r="K135" s="229" t="s">
        <v>84</v>
      </c>
      <c r="L135" s="229" t="s">
        <v>84</v>
      </c>
      <c r="M135" s="229" t="s">
        <v>84</v>
      </c>
      <c r="N135" s="227" t="s">
        <v>83</v>
      </c>
      <c r="O135" s="296" t="s">
        <v>84</v>
      </c>
      <c r="P135" s="236"/>
    </row>
    <row r="136" spans="1:16">
      <c r="A136" s="295" t="s">
        <v>424</v>
      </c>
      <c r="B136" s="227" t="s">
        <v>425</v>
      </c>
      <c r="C136" s="227" t="s">
        <v>24</v>
      </c>
      <c r="D136" s="227" t="s">
        <v>477</v>
      </c>
      <c r="E136" s="227" t="s">
        <v>427</v>
      </c>
      <c r="F136" s="227" t="s">
        <v>336</v>
      </c>
      <c r="G136" s="227" t="s">
        <v>452</v>
      </c>
      <c r="H136" s="228">
        <v>365.3</v>
      </c>
      <c r="I136" s="228">
        <v>30642.795695000001</v>
      </c>
      <c r="J136" s="228">
        <v>6747699.3454999998</v>
      </c>
      <c r="K136" s="229" t="s">
        <v>83</v>
      </c>
      <c r="L136" s="229" t="s">
        <v>83</v>
      </c>
      <c r="M136" s="229" t="s">
        <v>83</v>
      </c>
      <c r="N136" s="227" t="s">
        <v>84</v>
      </c>
      <c r="O136" s="296" t="s">
        <v>84</v>
      </c>
      <c r="P136" s="236"/>
    </row>
    <row r="137" spans="1:16">
      <c r="A137" s="295" t="s">
        <v>424</v>
      </c>
      <c r="B137" s="227" t="s">
        <v>425</v>
      </c>
      <c r="C137" s="227" t="s">
        <v>24</v>
      </c>
      <c r="D137" s="227" t="s">
        <v>477</v>
      </c>
      <c r="E137" s="227" t="s">
        <v>427</v>
      </c>
      <c r="F137" s="227" t="s">
        <v>336</v>
      </c>
      <c r="G137" s="227" t="s">
        <v>428</v>
      </c>
      <c r="H137" s="228">
        <v>224.75</v>
      </c>
      <c r="I137" s="228">
        <v>32188.21846</v>
      </c>
      <c r="J137" s="228">
        <v>18523352.480500001</v>
      </c>
      <c r="K137" s="227" t="s">
        <v>84</v>
      </c>
      <c r="L137" s="237" t="s">
        <v>83</v>
      </c>
      <c r="M137" s="227" t="s">
        <v>83</v>
      </c>
      <c r="N137" s="237" t="s">
        <v>84</v>
      </c>
      <c r="O137" s="302" t="s">
        <v>84</v>
      </c>
      <c r="P137" s="236"/>
    </row>
    <row r="138" spans="1:16">
      <c r="A138" s="295" t="s">
        <v>424</v>
      </c>
      <c r="B138" s="227" t="s">
        <v>425</v>
      </c>
      <c r="C138" s="227" t="s">
        <v>24</v>
      </c>
      <c r="D138" s="227" t="s">
        <v>477</v>
      </c>
      <c r="E138" s="227" t="s">
        <v>429</v>
      </c>
      <c r="F138" s="227" t="s">
        <v>336</v>
      </c>
      <c r="G138" s="227" t="s">
        <v>430</v>
      </c>
      <c r="H138" s="228">
        <v>164.58333333499999</v>
      </c>
      <c r="I138" s="228">
        <v>19410.981501999999</v>
      </c>
      <c r="J138" s="228">
        <v>19013067.409499999</v>
      </c>
      <c r="K138" s="227" t="s">
        <v>84</v>
      </c>
      <c r="L138" s="227" t="s">
        <v>83</v>
      </c>
      <c r="M138" s="227" t="s">
        <v>83</v>
      </c>
      <c r="N138" s="227" t="s">
        <v>84</v>
      </c>
      <c r="O138" s="296" t="s">
        <v>84</v>
      </c>
      <c r="P138" s="244"/>
    </row>
    <row r="139" spans="1:16">
      <c r="A139" s="295" t="s">
        <v>424</v>
      </c>
      <c r="B139" s="227" t="s">
        <v>425</v>
      </c>
      <c r="C139" s="227" t="s">
        <v>24</v>
      </c>
      <c r="D139" s="227" t="s">
        <v>477</v>
      </c>
      <c r="E139" s="227" t="s">
        <v>453</v>
      </c>
      <c r="F139" s="227" t="s">
        <v>82</v>
      </c>
      <c r="G139" s="227" t="s">
        <v>454</v>
      </c>
      <c r="H139" s="228">
        <v>132</v>
      </c>
      <c r="I139" s="228">
        <v>3113.53</v>
      </c>
      <c r="J139" s="228">
        <v>660382.08970999997</v>
      </c>
      <c r="K139" s="229" t="s">
        <v>84</v>
      </c>
      <c r="L139" s="229" t="s">
        <v>84</v>
      </c>
      <c r="M139" s="229" t="s">
        <v>84</v>
      </c>
      <c r="N139" s="227" t="s">
        <v>83</v>
      </c>
      <c r="O139" s="296" t="s">
        <v>84</v>
      </c>
      <c r="P139" s="244"/>
    </row>
    <row r="140" spans="1:16">
      <c r="A140" s="295" t="s">
        <v>424</v>
      </c>
      <c r="B140" s="227" t="s">
        <v>425</v>
      </c>
      <c r="C140" s="227" t="s">
        <v>24</v>
      </c>
      <c r="D140" s="227" t="s">
        <v>477</v>
      </c>
      <c r="E140" s="227" t="s">
        <v>453</v>
      </c>
      <c r="F140" s="227" t="s">
        <v>82</v>
      </c>
      <c r="G140" s="227" t="s">
        <v>525</v>
      </c>
      <c r="H140" s="228">
        <v>54.785714285499999</v>
      </c>
      <c r="I140" s="228">
        <v>130.31585204000001</v>
      </c>
      <c r="J140" s="228">
        <v>287387.35171999998</v>
      </c>
      <c r="K140" s="237" t="s">
        <v>84</v>
      </c>
      <c r="L140" s="227" t="s">
        <v>84</v>
      </c>
      <c r="M140" s="237" t="s">
        <v>84</v>
      </c>
      <c r="N140" s="237" t="s">
        <v>83</v>
      </c>
      <c r="O140" s="302" t="s">
        <v>84</v>
      </c>
      <c r="P140" s="244"/>
    </row>
    <row r="141" spans="1:16">
      <c r="A141" s="295" t="s">
        <v>424</v>
      </c>
      <c r="B141" s="227" t="s">
        <v>425</v>
      </c>
      <c r="C141" s="227" t="s">
        <v>24</v>
      </c>
      <c r="D141" s="227" t="s">
        <v>477</v>
      </c>
      <c r="E141" s="227" t="s">
        <v>453</v>
      </c>
      <c r="F141" s="227" t="s">
        <v>336</v>
      </c>
      <c r="G141" s="227" t="s">
        <v>475</v>
      </c>
      <c r="H141" s="228">
        <v>79</v>
      </c>
      <c r="I141" s="228">
        <v>3667.1026900000002</v>
      </c>
      <c r="J141" s="228">
        <v>458989.21165499999</v>
      </c>
      <c r="K141" s="227" t="s">
        <v>84</v>
      </c>
      <c r="L141" s="237" t="s">
        <v>84</v>
      </c>
      <c r="M141" s="237" t="s">
        <v>84</v>
      </c>
      <c r="N141" s="237" t="s">
        <v>83</v>
      </c>
      <c r="O141" s="302" t="s">
        <v>84</v>
      </c>
      <c r="P141" s="244"/>
    </row>
    <row r="142" spans="1:16">
      <c r="A142" s="295" t="s">
        <v>424</v>
      </c>
      <c r="B142" s="227" t="s">
        <v>425</v>
      </c>
      <c r="C142" s="227" t="s">
        <v>24</v>
      </c>
      <c r="D142" s="227" t="s">
        <v>477</v>
      </c>
      <c r="E142" s="227" t="s">
        <v>455</v>
      </c>
      <c r="F142" s="227" t="s">
        <v>82</v>
      </c>
      <c r="G142" s="227" t="s">
        <v>456</v>
      </c>
      <c r="H142" s="228">
        <v>61</v>
      </c>
      <c r="I142" s="228">
        <v>1676.31</v>
      </c>
      <c r="J142" s="228">
        <v>348656.99436000001</v>
      </c>
      <c r="K142" s="227" t="s">
        <v>84</v>
      </c>
      <c r="L142" s="227" t="s">
        <v>84</v>
      </c>
      <c r="M142" s="227" t="s">
        <v>84</v>
      </c>
      <c r="N142" s="227" t="s">
        <v>83</v>
      </c>
      <c r="O142" s="296" t="s">
        <v>84</v>
      </c>
      <c r="P142" s="244"/>
    </row>
    <row r="143" spans="1:16">
      <c r="A143" s="295" t="s">
        <v>424</v>
      </c>
      <c r="B143" s="227" t="s">
        <v>425</v>
      </c>
      <c r="C143" s="227" t="s">
        <v>24</v>
      </c>
      <c r="D143" s="227" t="s">
        <v>477</v>
      </c>
      <c r="E143" s="227" t="s">
        <v>455</v>
      </c>
      <c r="F143" s="227" t="s">
        <v>336</v>
      </c>
      <c r="G143" s="227" t="s">
        <v>457</v>
      </c>
      <c r="H143" s="228">
        <v>1267.05</v>
      </c>
      <c r="I143" s="228">
        <v>66489.702355000001</v>
      </c>
      <c r="J143" s="228">
        <v>10543506.5195</v>
      </c>
      <c r="K143" s="227" t="s">
        <v>83</v>
      </c>
      <c r="L143" s="227" t="s">
        <v>83</v>
      </c>
      <c r="M143" s="227" t="s">
        <v>83</v>
      </c>
      <c r="N143" s="227" t="s">
        <v>84</v>
      </c>
      <c r="O143" s="296" t="s">
        <v>84</v>
      </c>
      <c r="P143" s="244"/>
    </row>
    <row r="144" spans="1:16">
      <c r="A144" s="295" t="s">
        <v>424</v>
      </c>
      <c r="B144" s="227" t="s">
        <v>425</v>
      </c>
      <c r="C144" s="227" t="s">
        <v>24</v>
      </c>
      <c r="D144" s="227" t="s">
        <v>477</v>
      </c>
      <c r="E144" s="227" t="s">
        <v>455</v>
      </c>
      <c r="F144" s="227" t="s">
        <v>336</v>
      </c>
      <c r="G144" s="227" t="s">
        <v>458</v>
      </c>
      <c r="H144" s="228">
        <v>80.916666664999994</v>
      </c>
      <c r="I144" s="228">
        <v>2586.4713235300001</v>
      </c>
      <c r="J144" s="228">
        <v>1770237.829805</v>
      </c>
      <c r="K144" s="227" t="s">
        <v>84</v>
      </c>
      <c r="L144" s="227" t="s">
        <v>84</v>
      </c>
      <c r="M144" s="227" t="s">
        <v>84</v>
      </c>
      <c r="N144" s="227" t="s">
        <v>83</v>
      </c>
      <c r="O144" s="296" t="s">
        <v>84</v>
      </c>
      <c r="P144" s="244"/>
    </row>
    <row r="145" spans="1:16">
      <c r="A145" s="295" t="s">
        <v>424</v>
      </c>
      <c r="B145" s="227" t="s">
        <v>425</v>
      </c>
      <c r="C145" s="227" t="s">
        <v>24</v>
      </c>
      <c r="D145" s="227" t="s">
        <v>477</v>
      </c>
      <c r="E145" s="227" t="s">
        <v>459</v>
      </c>
      <c r="F145" s="227" t="s">
        <v>82</v>
      </c>
      <c r="G145" s="227" t="s">
        <v>460</v>
      </c>
      <c r="H145" s="228">
        <v>937.711904785</v>
      </c>
      <c r="I145" s="228">
        <v>1711.7752211</v>
      </c>
      <c r="J145" s="228">
        <v>3431865.9164</v>
      </c>
      <c r="K145" s="237" t="s">
        <v>83</v>
      </c>
      <c r="L145" s="227" t="s">
        <v>84</v>
      </c>
      <c r="M145" s="227" t="s">
        <v>83</v>
      </c>
      <c r="N145" s="237" t="s">
        <v>84</v>
      </c>
      <c r="O145" s="302" t="s">
        <v>84</v>
      </c>
      <c r="P145" s="244"/>
    </row>
    <row r="146" spans="1:16">
      <c r="A146" s="295" t="s">
        <v>424</v>
      </c>
      <c r="B146" s="227" t="s">
        <v>425</v>
      </c>
      <c r="C146" s="227" t="s">
        <v>24</v>
      </c>
      <c r="D146" s="227" t="s">
        <v>477</v>
      </c>
      <c r="E146" s="227" t="s">
        <v>459</v>
      </c>
      <c r="F146" s="227" t="s">
        <v>82</v>
      </c>
      <c r="G146" s="227" t="s">
        <v>482</v>
      </c>
      <c r="H146" s="228">
        <v>153.16666666500001</v>
      </c>
      <c r="I146" s="228">
        <v>214.41131862399999</v>
      </c>
      <c r="J146" s="228">
        <v>353409.65191000002</v>
      </c>
      <c r="K146" s="229" t="s">
        <v>84</v>
      </c>
      <c r="L146" s="229" t="s">
        <v>84</v>
      </c>
      <c r="M146" s="229" t="s">
        <v>84</v>
      </c>
      <c r="N146" s="227" t="s">
        <v>83</v>
      </c>
      <c r="O146" s="296" t="s">
        <v>84</v>
      </c>
      <c r="P146" s="244"/>
    </row>
    <row r="147" spans="1:16">
      <c r="A147" s="295" t="s">
        <v>424</v>
      </c>
      <c r="B147" s="227" t="s">
        <v>425</v>
      </c>
      <c r="C147" s="227" t="s">
        <v>24</v>
      </c>
      <c r="D147" s="227" t="s">
        <v>477</v>
      </c>
      <c r="E147" s="227" t="s">
        <v>464</v>
      </c>
      <c r="F147" s="227" t="s">
        <v>334</v>
      </c>
      <c r="G147" s="227" t="s">
        <v>484</v>
      </c>
      <c r="H147" s="228">
        <v>4432.5</v>
      </c>
      <c r="I147" s="228">
        <v>3104.299</v>
      </c>
      <c r="J147" s="228">
        <v>6929117.8465</v>
      </c>
      <c r="K147" s="237" t="s">
        <v>83</v>
      </c>
      <c r="L147" s="227" t="s">
        <v>84</v>
      </c>
      <c r="M147" s="237" t="s">
        <v>83</v>
      </c>
      <c r="N147" s="237" t="s">
        <v>84</v>
      </c>
      <c r="O147" s="302" t="s">
        <v>84</v>
      </c>
      <c r="P147" s="244"/>
    </row>
    <row r="148" spans="1:16">
      <c r="A148" s="297" t="s">
        <v>424</v>
      </c>
      <c r="B148" s="232" t="s">
        <v>425</v>
      </c>
      <c r="C148" s="232" t="s">
        <v>24</v>
      </c>
      <c r="D148" s="232" t="s">
        <v>477</v>
      </c>
      <c r="E148" s="232" t="s">
        <v>432</v>
      </c>
      <c r="F148" s="232" t="s">
        <v>334</v>
      </c>
      <c r="G148" s="232" t="s">
        <v>433</v>
      </c>
      <c r="H148" s="233">
        <v>134.75</v>
      </c>
      <c r="I148" s="233">
        <v>14.076738484</v>
      </c>
      <c r="J148" s="233">
        <v>63074.635857499998</v>
      </c>
      <c r="K148" s="232" t="s">
        <v>84</v>
      </c>
      <c r="L148" s="232" t="s">
        <v>84</v>
      </c>
      <c r="M148" s="232" t="s">
        <v>84</v>
      </c>
      <c r="N148" s="232" t="s">
        <v>84</v>
      </c>
      <c r="O148" s="301" t="s">
        <v>84</v>
      </c>
      <c r="P148" s="244"/>
    </row>
    <row r="149" spans="1:16">
      <c r="A149" s="297" t="s">
        <v>424</v>
      </c>
      <c r="B149" s="232" t="s">
        <v>425</v>
      </c>
      <c r="C149" s="232" t="s">
        <v>24</v>
      </c>
      <c r="D149" s="232" t="s">
        <v>477</v>
      </c>
      <c r="E149" s="232" t="s">
        <v>442</v>
      </c>
      <c r="F149" s="232" t="s">
        <v>443</v>
      </c>
      <c r="G149" s="232" t="s">
        <v>444</v>
      </c>
      <c r="H149" s="233">
        <v>36</v>
      </c>
      <c r="I149" s="233">
        <v>6.3738799999999998</v>
      </c>
      <c r="J149" s="233">
        <v>15053.173516000001</v>
      </c>
      <c r="K149" s="235" t="s">
        <v>84</v>
      </c>
      <c r="L149" s="235" t="s">
        <v>84</v>
      </c>
      <c r="M149" s="235" t="s">
        <v>84</v>
      </c>
      <c r="N149" s="232" t="s">
        <v>84</v>
      </c>
      <c r="O149" s="301" t="s">
        <v>84</v>
      </c>
      <c r="P149" s="244"/>
    </row>
    <row r="150" spans="1:16">
      <c r="A150" s="297" t="s">
        <v>424</v>
      </c>
      <c r="B150" s="232" t="s">
        <v>425</v>
      </c>
      <c r="C150" s="232" t="s">
        <v>24</v>
      </c>
      <c r="D150" s="232" t="s">
        <v>477</v>
      </c>
      <c r="E150" s="232" t="s">
        <v>478</v>
      </c>
      <c r="F150" s="232" t="s">
        <v>443</v>
      </c>
      <c r="G150" s="232" t="s">
        <v>479</v>
      </c>
      <c r="H150" s="233">
        <v>104.5</v>
      </c>
      <c r="I150" s="233">
        <v>101.768235</v>
      </c>
      <c r="J150" s="233">
        <v>272682.96535249997</v>
      </c>
      <c r="K150" s="232" t="s">
        <v>84</v>
      </c>
      <c r="L150" s="232" t="s">
        <v>84</v>
      </c>
      <c r="M150" s="232" t="s">
        <v>84</v>
      </c>
      <c r="N150" s="232" t="s">
        <v>84</v>
      </c>
      <c r="O150" s="301" t="s">
        <v>84</v>
      </c>
      <c r="P150" s="244"/>
    </row>
    <row r="151" spans="1:16">
      <c r="A151" s="311" t="s">
        <v>424</v>
      </c>
      <c r="B151" s="147" t="s">
        <v>425</v>
      </c>
      <c r="C151" s="147" t="s">
        <v>24</v>
      </c>
      <c r="D151" s="147" t="s">
        <v>477</v>
      </c>
      <c r="E151" s="147" t="s">
        <v>445</v>
      </c>
      <c r="F151" s="147" t="s">
        <v>334</v>
      </c>
      <c r="G151" s="147" t="s">
        <v>446</v>
      </c>
      <c r="H151" s="312">
        <v>330.108333335</v>
      </c>
      <c r="I151" s="312">
        <v>233.95752777999999</v>
      </c>
      <c r="J151" s="312">
        <v>1049421.4759</v>
      </c>
      <c r="K151" s="147" t="s">
        <v>83</v>
      </c>
      <c r="L151" s="147" t="s">
        <v>84</v>
      </c>
      <c r="M151" s="147" t="s">
        <v>84</v>
      </c>
      <c r="N151" s="279" t="s">
        <v>84</v>
      </c>
      <c r="O151" s="313" t="s">
        <v>84</v>
      </c>
      <c r="P151" s="244"/>
    </row>
    <row r="152" spans="1:16">
      <c r="A152" s="297" t="s">
        <v>424</v>
      </c>
      <c r="B152" s="232" t="s">
        <v>425</v>
      </c>
      <c r="C152" s="232" t="s">
        <v>24</v>
      </c>
      <c r="D152" s="232" t="s">
        <v>477</v>
      </c>
      <c r="E152" s="232" t="s">
        <v>462</v>
      </c>
      <c r="F152" s="232" t="s">
        <v>82</v>
      </c>
      <c r="G152" s="232" t="s">
        <v>463</v>
      </c>
      <c r="H152" s="233">
        <v>78.666666664999994</v>
      </c>
      <c r="I152" s="233">
        <v>326.42667503000001</v>
      </c>
      <c r="J152" s="233">
        <v>764230.34057999996</v>
      </c>
      <c r="K152" s="234" t="s">
        <v>84</v>
      </c>
      <c r="L152" s="232" t="s">
        <v>84</v>
      </c>
      <c r="M152" s="234" t="s">
        <v>84</v>
      </c>
      <c r="N152" s="234" t="s">
        <v>84</v>
      </c>
      <c r="O152" s="298" t="s">
        <v>84</v>
      </c>
      <c r="P152" s="244"/>
    </row>
    <row r="153" spans="1:16">
      <c r="A153" s="297" t="s">
        <v>424</v>
      </c>
      <c r="B153" s="232" t="s">
        <v>425</v>
      </c>
      <c r="C153" s="232" t="s">
        <v>24</v>
      </c>
      <c r="D153" s="232" t="s">
        <v>477</v>
      </c>
      <c r="E153" s="232" t="s">
        <v>462</v>
      </c>
      <c r="F153" s="232" t="s">
        <v>82</v>
      </c>
      <c r="G153" s="232" t="s">
        <v>483</v>
      </c>
      <c r="H153" s="233">
        <v>15</v>
      </c>
      <c r="I153" s="233">
        <v>13.635680000000001</v>
      </c>
      <c r="J153" s="233">
        <v>30163.091593000001</v>
      </c>
      <c r="K153" s="235" t="s">
        <v>84</v>
      </c>
      <c r="L153" s="235" t="s">
        <v>84</v>
      </c>
      <c r="M153" s="235" t="s">
        <v>84</v>
      </c>
      <c r="N153" s="232" t="s">
        <v>84</v>
      </c>
      <c r="O153" s="301" t="s">
        <v>84</v>
      </c>
      <c r="P153" s="244"/>
    </row>
    <row r="154" spans="1:16">
      <c r="A154" s="297" t="s">
        <v>424</v>
      </c>
      <c r="B154" s="232" t="s">
        <v>425</v>
      </c>
      <c r="C154" s="232" t="s">
        <v>24</v>
      </c>
      <c r="D154" s="232" t="s">
        <v>477</v>
      </c>
      <c r="E154" s="232" t="s">
        <v>464</v>
      </c>
      <c r="F154" s="232" t="s">
        <v>82</v>
      </c>
      <c r="G154" s="232" t="s">
        <v>465</v>
      </c>
      <c r="H154" s="233">
        <v>228.22499999999999</v>
      </c>
      <c r="I154" s="233">
        <v>889.29047262999995</v>
      </c>
      <c r="J154" s="233">
        <v>1742306.9521000001</v>
      </c>
      <c r="K154" s="235" t="s">
        <v>84</v>
      </c>
      <c r="L154" s="235" t="s">
        <v>84</v>
      </c>
      <c r="M154" s="235" t="s">
        <v>84</v>
      </c>
      <c r="N154" s="234" t="s">
        <v>84</v>
      </c>
      <c r="O154" s="301" t="s">
        <v>84</v>
      </c>
      <c r="P154" s="244"/>
    </row>
    <row r="155" spans="1:16" ht="13.5" thickBot="1">
      <c r="A155" s="586" t="s">
        <v>424</v>
      </c>
      <c r="B155" s="587" t="s">
        <v>425</v>
      </c>
      <c r="C155" s="587" t="s">
        <v>24</v>
      </c>
      <c r="D155" s="587" t="s">
        <v>477</v>
      </c>
      <c r="E155" s="587" t="s">
        <v>464</v>
      </c>
      <c r="F155" s="587" t="s">
        <v>82</v>
      </c>
      <c r="G155" s="587" t="s">
        <v>485</v>
      </c>
      <c r="H155" s="589">
        <v>33.200000000000003</v>
      </c>
      <c r="I155" s="589">
        <v>135.31387548000001</v>
      </c>
      <c r="J155" s="589">
        <v>241041.38477999999</v>
      </c>
      <c r="K155" s="590" t="s">
        <v>84</v>
      </c>
      <c r="L155" s="590" t="s">
        <v>84</v>
      </c>
      <c r="M155" s="590" t="s">
        <v>84</v>
      </c>
      <c r="N155" s="587" t="s">
        <v>84</v>
      </c>
      <c r="O155" s="591" t="s">
        <v>84</v>
      </c>
      <c r="P155" s="244"/>
    </row>
  </sheetData>
  <autoFilter ref="A3:O155">
    <sortState ref="A4:O156">
      <sortCondition ref="C4:C156"/>
      <sortCondition ref="D4:D156"/>
      <sortCondition sortBy="cellColor" ref="G4:G156" dxfId="0"/>
      <sortCondition ref="G4:G156"/>
    </sortState>
  </autoFilter>
  <phoneticPr fontId="32" type="noConversion"/>
  <pageMargins left="0.78749999999999998" right="0.78749999999999998" top="1.0631944444444446" bottom="1.0631944444444446" header="0.51180555555555551" footer="0.51180555555555551"/>
  <pageSetup paperSize="8" scale="35"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73"/>
  <sheetViews>
    <sheetView zoomScaleNormal="100" zoomScaleSheetLayoutView="100" workbookViewId="0">
      <selection sqref="A1:J1048576"/>
    </sheetView>
  </sheetViews>
  <sheetFormatPr defaultColWidth="11.42578125" defaultRowHeight="12.75"/>
  <cols>
    <col min="1" max="1" width="11.42578125" style="2" customWidth="1"/>
    <col min="2" max="2" width="12.42578125" style="2" customWidth="1"/>
    <col min="3" max="4" width="11.42578125" style="2" customWidth="1"/>
    <col min="5" max="5" width="27.7109375" style="2" customWidth="1"/>
    <col min="6" max="6" width="15.140625" style="2" customWidth="1"/>
    <col min="7" max="7" width="28.85546875" style="2" customWidth="1"/>
    <col min="8" max="9" width="22.140625" style="2" customWidth="1"/>
    <col min="10" max="10" width="17.5703125" style="2" customWidth="1"/>
    <col min="11" max="16384" width="11.42578125" style="2"/>
  </cols>
  <sheetData>
    <row r="1" spans="1:10" ht="18.75" thickBot="1">
      <c r="A1" s="43" t="s">
        <v>85</v>
      </c>
      <c r="B1" s="43"/>
      <c r="C1" s="43"/>
      <c r="D1" s="43"/>
      <c r="E1" s="43"/>
      <c r="F1" s="43"/>
      <c r="G1" s="54"/>
      <c r="H1"/>
      <c r="I1" s="45" t="s">
        <v>0</v>
      </c>
      <c r="J1" s="55" t="s">
        <v>9</v>
      </c>
    </row>
    <row r="2" spans="1:10" ht="17.45" customHeight="1" thickBot="1">
      <c r="A2" s="252" t="s">
        <v>529</v>
      </c>
      <c r="B2" s="47"/>
      <c r="C2" s="47"/>
      <c r="D2" s="47"/>
      <c r="E2" s="47"/>
      <c r="F2" s="47"/>
      <c r="G2" s="56"/>
      <c r="H2"/>
      <c r="I2" s="57"/>
      <c r="J2" s="58"/>
    </row>
    <row r="3" spans="1:10" ht="75.599999999999994" customHeight="1" thickBot="1">
      <c r="A3" s="37" t="s">
        <v>1</v>
      </c>
      <c r="B3" s="37" t="s">
        <v>13</v>
      </c>
      <c r="C3" s="37" t="s">
        <v>70</v>
      </c>
      <c r="D3" s="37" t="s">
        <v>86</v>
      </c>
      <c r="E3" s="37" t="s">
        <v>332</v>
      </c>
      <c r="F3" s="37" t="s">
        <v>87</v>
      </c>
      <c r="G3" s="37" t="s">
        <v>88</v>
      </c>
      <c r="H3" s="37" t="s">
        <v>89</v>
      </c>
      <c r="I3" s="37" t="s">
        <v>90</v>
      </c>
      <c r="J3" s="149" t="s">
        <v>91</v>
      </c>
    </row>
    <row r="4" spans="1:10" ht="34.15" customHeight="1" thickBot="1">
      <c r="A4" s="253" t="s">
        <v>424</v>
      </c>
      <c r="B4" s="254" t="s">
        <v>22</v>
      </c>
      <c r="C4" s="255" t="s">
        <v>486</v>
      </c>
      <c r="D4" s="255">
        <v>2011</v>
      </c>
      <c r="E4" s="255" t="s">
        <v>470</v>
      </c>
      <c r="F4" s="255" t="s">
        <v>83</v>
      </c>
      <c r="G4" s="256" t="s">
        <v>530</v>
      </c>
      <c r="H4" s="257"/>
      <c r="I4" s="256" t="s">
        <v>531</v>
      </c>
      <c r="J4" s="258"/>
    </row>
    <row r="5" spans="1:10" ht="35.450000000000003" customHeight="1">
      <c r="A5" s="259" t="s">
        <v>424</v>
      </c>
      <c r="B5" s="260" t="s">
        <v>22</v>
      </c>
      <c r="C5" s="261" t="s">
        <v>486</v>
      </c>
      <c r="D5" s="261">
        <v>2011</v>
      </c>
      <c r="E5" s="260" t="s">
        <v>489</v>
      </c>
      <c r="F5" s="260" t="s">
        <v>83</v>
      </c>
      <c r="G5" s="262" t="s">
        <v>530</v>
      </c>
      <c r="H5" s="263"/>
      <c r="I5" s="256" t="s">
        <v>531</v>
      </c>
      <c r="J5" s="264"/>
    </row>
    <row r="6" spans="1:10" ht="25.5">
      <c r="A6" s="259" t="s">
        <v>424</v>
      </c>
      <c r="B6" s="260" t="s">
        <v>22</v>
      </c>
      <c r="C6" s="260" t="s">
        <v>486</v>
      </c>
      <c r="D6" s="260">
        <v>2011</v>
      </c>
      <c r="E6" s="260" t="s">
        <v>495</v>
      </c>
      <c r="F6" s="260" t="s">
        <v>83</v>
      </c>
      <c r="G6" s="262" t="s">
        <v>532</v>
      </c>
      <c r="H6" s="263"/>
      <c r="I6" s="261" t="s">
        <v>495</v>
      </c>
      <c r="J6" s="264"/>
    </row>
    <row r="7" spans="1:10" ht="25.5">
      <c r="A7" s="259" t="s">
        <v>424</v>
      </c>
      <c r="B7" s="260" t="s">
        <v>22</v>
      </c>
      <c r="C7" s="260" t="s">
        <v>486</v>
      </c>
      <c r="D7" s="261">
        <v>2011</v>
      </c>
      <c r="E7" s="260" t="s">
        <v>494</v>
      </c>
      <c r="F7" s="260" t="s">
        <v>83</v>
      </c>
      <c r="G7" s="262" t="s">
        <v>532</v>
      </c>
      <c r="H7" s="263"/>
      <c r="I7" s="262" t="s">
        <v>495</v>
      </c>
      <c r="J7" s="265"/>
    </row>
    <row r="8" spans="1:10" ht="50.25" customHeight="1">
      <c r="A8" s="259" t="s">
        <v>424</v>
      </c>
      <c r="B8" s="260" t="s">
        <v>22</v>
      </c>
      <c r="C8" s="260" t="s">
        <v>486</v>
      </c>
      <c r="D8" s="260">
        <v>2011</v>
      </c>
      <c r="E8" s="260" t="s">
        <v>504</v>
      </c>
      <c r="F8" s="260" t="s">
        <v>83</v>
      </c>
      <c r="G8" s="262" t="s">
        <v>592</v>
      </c>
      <c r="H8" s="263"/>
      <c r="I8" s="262" t="s">
        <v>504</v>
      </c>
      <c r="J8" s="265"/>
    </row>
    <row r="9" spans="1:10" ht="50.25" customHeight="1">
      <c r="A9" s="259" t="s">
        <v>424</v>
      </c>
      <c r="B9" s="260" t="s">
        <v>22</v>
      </c>
      <c r="C9" s="260" t="s">
        <v>486</v>
      </c>
      <c r="D9" s="260">
        <v>2011</v>
      </c>
      <c r="E9" s="260" t="s">
        <v>508</v>
      </c>
      <c r="F9" s="260" t="s">
        <v>83</v>
      </c>
      <c r="G9" s="262" t="s">
        <v>592</v>
      </c>
      <c r="H9" s="263"/>
      <c r="I9" s="262" t="s">
        <v>504</v>
      </c>
      <c r="J9" s="265"/>
    </row>
    <row r="10" spans="1:10" ht="50.25" customHeight="1">
      <c r="A10" s="259" t="s">
        <v>424</v>
      </c>
      <c r="B10" s="260" t="s">
        <v>22</v>
      </c>
      <c r="C10" s="260" t="s">
        <v>486</v>
      </c>
      <c r="D10" s="260">
        <v>2011</v>
      </c>
      <c r="E10" s="260" t="s">
        <v>509</v>
      </c>
      <c r="F10" s="260" t="s">
        <v>83</v>
      </c>
      <c r="G10" s="262" t="s">
        <v>592</v>
      </c>
      <c r="H10" s="263"/>
      <c r="I10" s="262" t="s">
        <v>504</v>
      </c>
      <c r="J10" s="265"/>
    </row>
    <row r="11" spans="1:10" ht="50.25" customHeight="1">
      <c r="A11" s="259" t="s">
        <v>424</v>
      </c>
      <c r="B11" s="260" t="s">
        <v>22</v>
      </c>
      <c r="C11" s="260" t="s">
        <v>486</v>
      </c>
      <c r="D11" s="260">
        <v>2011</v>
      </c>
      <c r="E11" s="260" t="s">
        <v>516</v>
      </c>
      <c r="F11" s="260" t="s">
        <v>83</v>
      </c>
      <c r="G11" s="262" t="s">
        <v>592</v>
      </c>
      <c r="H11" s="263"/>
      <c r="I11" s="262" t="s">
        <v>504</v>
      </c>
      <c r="J11" s="265"/>
    </row>
    <row r="12" spans="1:10">
      <c r="A12" s="259" t="s">
        <v>424</v>
      </c>
      <c r="B12" s="260" t="s">
        <v>22</v>
      </c>
      <c r="C12" s="260" t="s">
        <v>486</v>
      </c>
      <c r="D12" s="260">
        <v>2011</v>
      </c>
      <c r="E12" s="260" t="s">
        <v>505</v>
      </c>
      <c r="F12" s="260" t="s">
        <v>83</v>
      </c>
      <c r="G12" s="262" t="s">
        <v>505</v>
      </c>
      <c r="H12" s="263"/>
      <c r="I12" s="262" t="s">
        <v>505</v>
      </c>
      <c r="J12" s="265"/>
    </row>
    <row r="13" spans="1:10" ht="38.25">
      <c r="A13" s="259" t="s">
        <v>424</v>
      </c>
      <c r="B13" s="260" t="s">
        <v>22</v>
      </c>
      <c r="C13" s="260" t="s">
        <v>486</v>
      </c>
      <c r="D13" s="261">
        <v>2011</v>
      </c>
      <c r="E13" s="260" t="s">
        <v>447</v>
      </c>
      <c r="F13" s="260" t="s">
        <v>83</v>
      </c>
      <c r="G13" s="262" t="s">
        <v>533</v>
      </c>
      <c r="H13" s="263"/>
      <c r="I13" s="262" t="s">
        <v>456</v>
      </c>
      <c r="J13" s="265"/>
    </row>
    <row r="14" spans="1:10" ht="38.25">
      <c r="A14" s="259" t="s">
        <v>424</v>
      </c>
      <c r="B14" s="260" t="s">
        <v>22</v>
      </c>
      <c r="C14" s="260" t="s">
        <v>486</v>
      </c>
      <c r="D14" s="260">
        <v>2011</v>
      </c>
      <c r="E14" s="260" t="s">
        <v>454</v>
      </c>
      <c r="F14" s="260" t="s">
        <v>83</v>
      </c>
      <c r="G14" s="262" t="s">
        <v>533</v>
      </c>
      <c r="H14" s="263"/>
      <c r="I14" s="262" t="s">
        <v>456</v>
      </c>
      <c r="J14" s="265"/>
    </row>
    <row r="15" spans="1:10" ht="38.25">
      <c r="A15" s="259" t="s">
        <v>424</v>
      </c>
      <c r="B15" s="260" t="s">
        <v>22</v>
      </c>
      <c r="C15" s="260" t="s">
        <v>486</v>
      </c>
      <c r="D15" s="261">
        <v>2011</v>
      </c>
      <c r="E15" s="260" t="s">
        <v>456</v>
      </c>
      <c r="F15" s="260" t="s">
        <v>83</v>
      </c>
      <c r="G15" s="262" t="s">
        <v>533</v>
      </c>
      <c r="H15" s="263"/>
      <c r="I15" s="262" t="s">
        <v>456</v>
      </c>
      <c r="J15" s="265"/>
    </row>
    <row r="16" spans="1:10" ht="38.25">
      <c r="A16" s="259" t="s">
        <v>424</v>
      </c>
      <c r="B16" s="260" t="s">
        <v>22</v>
      </c>
      <c r="C16" s="260" t="s">
        <v>486</v>
      </c>
      <c r="D16" s="260">
        <v>2011</v>
      </c>
      <c r="E16" s="260" t="s">
        <v>452</v>
      </c>
      <c r="F16" s="260" t="s">
        <v>83</v>
      </c>
      <c r="G16" s="262" t="s">
        <v>534</v>
      </c>
      <c r="H16" s="263"/>
      <c r="I16" s="261" t="s">
        <v>457</v>
      </c>
      <c r="J16" s="264"/>
    </row>
    <row r="17" spans="1:10" ht="38.25">
      <c r="A17" s="259" t="s">
        <v>424</v>
      </c>
      <c r="B17" s="260" t="s">
        <v>22</v>
      </c>
      <c r="C17" s="260" t="s">
        <v>486</v>
      </c>
      <c r="D17" s="261">
        <v>2011</v>
      </c>
      <c r="E17" s="260" t="s">
        <v>475</v>
      </c>
      <c r="F17" s="260" t="s">
        <v>83</v>
      </c>
      <c r="G17" s="262" t="s">
        <v>534</v>
      </c>
      <c r="H17" s="263"/>
      <c r="I17" s="262" t="s">
        <v>457</v>
      </c>
      <c r="J17" s="265"/>
    </row>
    <row r="18" spans="1:10" ht="38.25">
      <c r="A18" s="259" t="s">
        <v>424</v>
      </c>
      <c r="B18" s="260" t="s">
        <v>22</v>
      </c>
      <c r="C18" s="260" t="s">
        <v>486</v>
      </c>
      <c r="D18" s="260">
        <v>2011</v>
      </c>
      <c r="E18" s="260" t="s">
        <v>457</v>
      </c>
      <c r="F18" s="260" t="s">
        <v>83</v>
      </c>
      <c r="G18" s="262" t="s">
        <v>534</v>
      </c>
      <c r="H18" s="263"/>
      <c r="I18" s="262" t="s">
        <v>457</v>
      </c>
      <c r="J18" s="265"/>
    </row>
    <row r="19" spans="1:10" ht="76.5">
      <c r="A19" s="259" t="s">
        <v>424</v>
      </c>
      <c r="B19" s="260" t="s">
        <v>22</v>
      </c>
      <c r="C19" s="260" t="s">
        <v>486</v>
      </c>
      <c r="D19" s="261">
        <v>2011</v>
      </c>
      <c r="E19" s="260" t="s">
        <v>506</v>
      </c>
      <c r="F19" s="260" t="s">
        <v>83</v>
      </c>
      <c r="G19" s="262" t="s">
        <v>535</v>
      </c>
      <c r="H19" s="263"/>
      <c r="I19" s="262" t="s">
        <v>515</v>
      </c>
      <c r="J19" s="265"/>
    </row>
    <row r="20" spans="1:10" ht="76.5">
      <c r="A20" s="259" t="s">
        <v>424</v>
      </c>
      <c r="B20" s="260" t="s">
        <v>22</v>
      </c>
      <c r="C20" s="260" t="s">
        <v>486</v>
      </c>
      <c r="D20" s="260">
        <v>2011</v>
      </c>
      <c r="E20" s="260" t="s">
        <v>507</v>
      </c>
      <c r="F20" s="260" t="s">
        <v>83</v>
      </c>
      <c r="G20" s="262" t="s">
        <v>535</v>
      </c>
      <c r="H20" s="263"/>
      <c r="I20" s="262" t="s">
        <v>515</v>
      </c>
      <c r="J20" s="265"/>
    </row>
    <row r="21" spans="1:10" ht="76.5">
      <c r="A21" s="259" t="s">
        <v>424</v>
      </c>
      <c r="B21" s="260" t="s">
        <v>22</v>
      </c>
      <c r="C21" s="260" t="s">
        <v>486</v>
      </c>
      <c r="D21" s="261">
        <v>2011</v>
      </c>
      <c r="E21" s="260" t="s">
        <v>510</v>
      </c>
      <c r="F21" s="260" t="s">
        <v>83</v>
      </c>
      <c r="G21" s="262" t="s">
        <v>535</v>
      </c>
      <c r="H21" s="263"/>
      <c r="I21" s="262" t="s">
        <v>515</v>
      </c>
      <c r="J21" s="265"/>
    </row>
    <row r="22" spans="1:10" ht="76.5">
      <c r="A22" s="259" t="s">
        <v>424</v>
      </c>
      <c r="B22" s="260" t="s">
        <v>22</v>
      </c>
      <c r="C22" s="260" t="s">
        <v>486</v>
      </c>
      <c r="D22" s="260">
        <v>2011</v>
      </c>
      <c r="E22" s="260" t="s">
        <v>511</v>
      </c>
      <c r="F22" s="260" t="s">
        <v>83</v>
      </c>
      <c r="G22" s="262" t="s">
        <v>535</v>
      </c>
      <c r="H22" s="263"/>
      <c r="I22" s="262" t="s">
        <v>515</v>
      </c>
      <c r="J22" s="265"/>
    </row>
    <row r="23" spans="1:10" ht="76.5">
      <c r="A23" s="259" t="s">
        <v>424</v>
      </c>
      <c r="B23" s="260" t="s">
        <v>22</v>
      </c>
      <c r="C23" s="260" t="s">
        <v>486</v>
      </c>
      <c r="D23" s="261">
        <v>2011</v>
      </c>
      <c r="E23" s="260" t="s">
        <v>514</v>
      </c>
      <c r="F23" s="260" t="s">
        <v>83</v>
      </c>
      <c r="G23" s="262" t="s">
        <v>535</v>
      </c>
      <c r="H23" s="263"/>
      <c r="I23" s="261" t="s">
        <v>515</v>
      </c>
      <c r="J23" s="264"/>
    </row>
    <row r="24" spans="1:10" ht="76.5">
      <c r="A24" s="259" t="s">
        <v>424</v>
      </c>
      <c r="B24" s="260" t="s">
        <v>22</v>
      </c>
      <c r="C24" s="263" t="s">
        <v>486</v>
      </c>
      <c r="D24" s="260">
        <v>2011</v>
      </c>
      <c r="E24" s="260" t="s">
        <v>515</v>
      </c>
      <c r="F24" s="260" t="s">
        <v>83</v>
      </c>
      <c r="G24" s="262" t="s">
        <v>535</v>
      </c>
      <c r="H24" s="263"/>
      <c r="I24" s="262" t="s">
        <v>515</v>
      </c>
      <c r="J24" s="265"/>
    </row>
    <row r="25" spans="1:10" ht="25.5">
      <c r="A25" s="259" t="s">
        <v>424</v>
      </c>
      <c r="B25" s="260" t="s">
        <v>22</v>
      </c>
      <c r="C25" s="263" t="s">
        <v>519</v>
      </c>
      <c r="D25" s="261">
        <v>2011</v>
      </c>
      <c r="E25" s="260" t="s">
        <v>495</v>
      </c>
      <c r="F25" s="260" t="s">
        <v>83</v>
      </c>
      <c r="G25" s="262" t="s">
        <v>532</v>
      </c>
      <c r="H25" s="263"/>
      <c r="I25" s="261" t="s">
        <v>495</v>
      </c>
      <c r="J25" s="264"/>
    </row>
    <row r="26" spans="1:10" ht="25.5">
      <c r="A26" s="259" t="s">
        <v>424</v>
      </c>
      <c r="B26" s="260" t="s">
        <v>22</v>
      </c>
      <c r="C26" s="263" t="s">
        <v>519</v>
      </c>
      <c r="D26" s="260">
        <v>2011</v>
      </c>
      <c r="E26" s="260" t="s">
        <v>494</v>
      </c>
      <c r="F26" s="260" t="s">
        <v>83</v>
      </c>
      <c r="G26" s="262" t="s">
        <v>532</v>
      </c>
      <c r="H26" s="263"/>
      <c r="I26" s="262" t="s">
        <v>495</v>
      </c>
      <c r="J26" s="265"/>
    </row>
    <row r="27" spans="1:10">
      <c r="A27" s="259" t="s">
        <v>424</v>
      </c>
      <c r="B27" s="260" t="s">
        <v>22</v>
      </c>
      <c r="C27" s="260" t="s">
        <v>519</v>
      </c>
      <c r="D27" s="261">
        <v>2011</v>
      </c>
      <c r="E27" s="260" t="s">
        <v>501</v>
      </c>
      <c r="F27" s="260" t="s">
        <v>84</v>
      </c>
      <c r="G27" s="262" t="s">
        <v>501</v>
      </c>
      <c r="H27" s="263"/>
      <c r="I27" s="261" t="s">
        <v>501</v>
      </c>
      <c r="J27" s="264"/>
    </row>
    <row r="28" spans="1:10">
      <c r="A28" s="259" t="s">
        <v>424</v>
      </c>
      <c r="B28" s="260" t="s">
        <v>22</v>
      </c>
      <c r="C28" s="260" t="s">
        <v>519</v>
      </c>
      <c r="D28" s="260">
        <v>2011</v>
      </c>
      <c r="E28" s="260" t="s">
        <v>420</v>
      </c>
      <c r="F28" s="260" t="s">
        <v>84</v>
      </c>
      <c r="G28" s="262" t="s">
        <v>420</v>
      </c>
      <c r="H28" s="263"/>
      <c r="I28" s="262" t="s">
        <v>420</v>
      </c>
      <c r="J28" s="265"/>
    </row>
    <row r="29" spans="1:10" ht="38.25">
      <c r="A29" s="259" t="s">
        <v>424</v>
      </c>
      <c r="B29" s="260" t="s">
        <v>22</v>
      </c>
      <c r="C29" s="260" t="s">
        <v>519</v>
      </c>
      <c r="D29" s="260">
        <v>2011</v>
      </c>
      <c r="E29" s="260" t="s">
        <v>504</v>
      </c>
      <c r="F29" s="260" t="s">
        <v>83</v>
      </c>
      <c r="G29" s="262" t="s">
        <v>593</v>
      </c>
      <c r="H29" s="263"/>
      <c r="I29" s="266" t="s">
        <v>504</v>
      </c>
      <c r="J29" s="267"/>
    </row>
    <row r="30" spans="1:10" ht="38.25">
      <c r="A30" s="259" t="s">
        <v>424</v>
      </c>
      <c r="B30" s="260" t="s">
        <v>22</v>
      </c>
      <c r="C30" s="260" t="s">
        <v>519</v>
      </c>
      <c r="D30" s="260">
        <v>2011</v>
      </c>
      <c r="E30" s="260" t="s">
        <v>508</v>
      </c>
      <c r="F30" s="260" t="s">
        <v>83</v>
      </c>
      <c r="G30" s="262" t="s">
        <v>593</v>
      </c>
      <c r="H30" s="263"/>
      <c r="I30" s="261" t="s">
        <v>504</v>
      </c>
      <c r="J30" s="264"/>
    </row>
    <row r="31" spans="1:10" ht="38.25">
      <c r="A31" s="259" t="s">
        <v>424</v>
      </c>
      <c r="B31" s="260" t="s">
        <v>22</v>
      </c>
      <c r="C31" s="260" t="s">
        <v>519</v>
      </c>
      <c r="D31" s="261">
        <v>2011</v>
      </c>
      <c r="E31" s="260" t="s">
        <v>509</v>
      </c>
      <c r="F31" s="260" t="s">
        <v>83</v>
      </c>
      <c r="G31" s="262" t="s">
        <v>593</v>
      </c>
      <c r="H31" s="263"/>
      <c r="I31" s="261" t="s">
        <v>504</v>
      </c>
      <c r="J31" s="264"/>
    </row>
    <row r="32" spans="1:10" ht="76.5">
      <c r="A32" s="259" t="s">
        <v>424</v>
      </c>
      <c r="B32" s="260" t="s">
        <v>22</v>
      </c>
      <c r="C32" s="260" t="s">
        <v>519</v>
      </c>
      <c r="D32" s="260">
        <v>2011</v>
      </c>
      <c r="E32" s="260" t="s">
        <v>449</v>
      </c>
      <c r="F32" s="260" t="s">
        <v>83</v>
      </c>
      <c r="G32" s="262" t="s">
        <v>536</v>
      </c>
      <c r="H32" s="263"/>
      <c r="I32" s="262" t="s">
        <v>521</v>
      </c>
      <c r="J32" s="265"/>
    </row>
    <row r="33" spans="1:10" ht="76.5">
      <c r="A33" s="259" t="s">
        <v>424</v>
      </c>
      <c r="B33" s="260" t="s">
        <v>22</v>
      </c>
      <c r="C33" s="260" t="s">
        <v>519</v>
      </c>
      <c r="D33" s="261">
        <v>2011</v>
      </c>
      <c r="E33" s="260" t="s">
        <v>520</v>
      </c>
      <c r="F33" s="260" t="s">
        <v>83</v>
      </c>
      <c r="G33" s="262" t="s">
        <v>536</v>
      </c>
      <c r="H33" s="263"/>
      <c r="I33" s="261" t="s">
        <v>521</v>
      </c>
      <c r="J33" s="264"/>
    </row>
    <row r="34" spans="1:10" ht="76.5">
      <c r="A34" s="259" t="s">
        <v>424</v>
      </c>
      <c r="B34" s="260" t="s">
        <v>22</v>
      </c>
      <c r="C34" s="260" t="s">
        <v>519</v>
      </c>
      <c r="D34" s="260">
        <v>2011</v>
      </c>
      <c r="E34" s="260" t="s">
        <v>452</v>
      </c>
      <c r="F34" s="260" t="s">
        <v>83</v>
      </c>
      <c r="G34" s="262" t="s">
        <v>536</v>
      </c>
      <c r="H34" s="263"/>
      <c r="I34" s="262" t="s">
        <v>521</v>
      </c>
      <c r="J34" s="265"/>
    </row>
    <row r="35" spans="1:10" ht="76.5">
      <c r="A35" s="259" t="s">
        <v>424</v>
      </c>
      <c r="B35" s="260" t="s">
        <v>22</v>
      </c>
      <c r="C35" s="260" t="s">
        <v>519</v>
      </c>
      <c r="D35" s="261">
        <v>2011</v>
      </c>
      <c r="E35" s="260" t="s">
        <v>475</v>
      </c>
      <c r="F35" s="260" t="s">
        <v>83</v>
      </c>
      <c r="G35" s="262" t="s">
        <v>536</v>
      </c>
      <c r="H35" s="263"/>
      <c r="I35" s="261" t="s">
        <v>521</v>
      </c>
      <c r="J35" s="264"/>
    </row>
    <row r="36" spans="1:10" ht="76.5">
      <c r="A36" s="259" t="s">
        <v>424</v>
      </c>
      <c r="B36" s="260" t="s">
        <v>22</v>
      </c>
      <c r="C36" s="260" t="s">
        <v>519</v>
      </c>
      <c r="D36" s="260">
        <v>2011</v>
      </c>
      <c r="E36" s="260" t="s">
        <v>521</v>
      </c>
      <c r="F36" s="260" t="s">
        <v>83</v>
      </c>
      <c r="G36" s="262" t="s">
        <v>536</v>
      </c>
      <c r="H36" s="263"/>
      <c r="I36" s="262" t="s">
        <v>521</v>
      </c>
      <c r="J36" s="265"/>
    </row>
    <row r="37" spans="1:10" ht="76.5">
      <c r="A37" s="259" t="s">
        <v>424</v>
      </c>
      <c r="B37" s="260" t="s">
        <v>22</v>
      </c>
      <c r="C37" s="260" t="s">
        <v>519</v>
      </c>
      <c r="D37" s="261">
        <v>2011</v>
      </c>
      <c r="E37" s="260" t="s">
        <v>457</v>
      </c>
      <c r="F37" s="260" t="s">
        <v>83</v>
      </c>
      <c r="G37" s="262" t="s">
        <v>536</v>
      </c>
      <c r="H37" s="263"/>
      <c r="I37" s="262" t="s">
        <v>521</v>
      </c>
      <c r="J37" s="265"/>
    </row>
    <row r="38" spans="1:10">
      <c r="A38" s="259" t="s">
        <v>424</v>
      </c>
      <c r="B38" s="260" t="s">
        <v>26</v>
      </c>
      <c r="C38" s="260" t="s">
        <v>522</v>
      </c>
      <c r="D38" s="261">
        <v>2011</v>
      </c>
      <c r="E38" s="260" t="s">
        <v>428</v>
      </c>
      <c r="F38" s="260" t="s">
        <v>84</v>
      </c>
      <c r="G38" s="260" t="s">
        <v>428</v>
      </c>
      <c r="H38" s="263"/>
      <c r="I38" s="260" t="s">
        <v>428</v>
      </c>
      <c r="J38" s="264"/>
    </row>
    <row r="39" spans="1:10" ht="25.5">
      <c r="A39" s="259" t="s">
        <v>424</v>
      </c>
      <c r="B39" s="260" t="s">
        <v>24</v>
      </c>
      <c r="C39" s="260" t="s">
        <v>426</v>
      </c>
      <c r="D39" s="260">
        <v>2011</v>
      </c>
      <c r="E39" s="260" t="s">
        <v>428</v>
      </c>
      <c r="F39" s="260" t="s">
        <v>83</v>
      </c>
      <c r="G39" s="262" t="s">
        <v>537</v>
      </c>
      <c r="H39" s="263"/>
      <c r="I39" s="261" t="s">
        <v>428</v>
      </c>
      <c r="J39" s="264"/>
    </row>
    <row r="40" spans="1:10" ht="25.5">
      <c r="A40" s="259" t="s">
        <v>424</v>
      </c>
      <c r="B40" s="260" t="s">
        <v>24</v>
      </c>
      <c r="C40" s="260" t="s">
        <v>426</v>
      </c>
      <c r="D40" s="261">
        <v>2011</v>
      </c>
      <c r="E40" s="260" t="s">
        <v>430</v>
      </c>
      <c r="F40" s="260" t="s">
        <v>83</v>
      </c>
      <c r="G40" s="262" t="s">
        <v>537</v>
      </c>
      <c r="H40" s="263"/>
      <c r="I40" s="262" t="s">
        <v>428</v>
      </c>
      <c r="J40" s="265"/>
    </row>
    <row r="41" spans="1:10">
      <c r="A41" s="259" t="s">
        <v>424</v>
      </c>
      <c r="B41" s="260" t="s">
        <v>24</v>
      </c>
      <c r="C41" s="260" t="s">
        <v>538</v>
      </c>
      <c r="D41" s="261">
        <v>2011</v>
      </c>
      <c r="E41" s="260" t="s">
        <v>539</v>
      </c>
      <c r="F41" s="260" t="s">
        <v>84</v>
      </c>
      <c r="G41" s="262" t="s">
        <v>435</v>
      </c>
      <c r="H41" s="263"/>
      <c r="I41" s="262" t="s">
        <v>435</v>
      </c>
      <c r="J41" s="265"/>
    </row>
    <row r="42" spans="1:10" ht="25.5">
      <c r="A42" s="259" t="s">
        <v>424</v>
      </c>
      <c r="B42" s="260" t="s">
        <v>24</v>
      </c>
      <c r="C42" s="260" t="s">
        <v>538</v>
      </c>
      <c r="D42" s="260">
        <v>2011</v>
      </c>
      <c r="E42" s="260" t="s">
        <v>540</v>
      </c>
      <c r="F42" s="260" t="s">
        <v>83</v>
      </c>
      <c r="G42" s="261" t="s">
        <v>541</v>
      </c>
      <c r="H42" s="263"/>
      <c r="I42" s="262" t="s">
        <v>436</v>
      </c>
      <c r="J42" s="265"/>
    </row>
    <row r="43" spans="1:10" ht="25.5">
      <c r="A43" s="259" t="s">
        <v>424</v>
      </c>
      <c r="B43" s="260" t="s">
        <v>24</v>
      </c>
      <c r="C43" s="260" t="s">
        <v>538</v>
      </c>
      <c r="D43" s="260">
        <v>2011</v>
      </c>
      <c r="E43" s="260" t="s">
        <v>542</v>
      </c>
      <c r="F43" s="260" t="s">
        <v>83</v>
      </c>
      <c r="G43" s="261" t="s">
        <v>541</v>
      </c>
      <c r="H43" s="263"/>
      <c r="I43" s="261" t="s">
        <v>436</v>
      </c>
      <c r="J43" s="264"/>
    </row>
    <row r="44" spans="1:10">
      <c r="A44" s="259" t="s">
        <v>424</v>
      </c>
      <c r="B44" s="260" t="s">
        <v>24</v>
      </c>
      <c r="C44" s="260" t="s">
        <v>431</v>
      </c>
      <c r="D44" s="261">
        <v>2011</v>
      </c>
      <c r="E44" s="260" t="s">
        <v>446</v>
      </c>
      <c r="F44" s="260" t="s">
        <v>84</v>
      </c>
      <c r="G44" s="262" t="s">
        <v>446</v>
      </c>
      <c r="H44" s="263"/>
      <c r="I44" s="262" t="s">
        <v>446</v>
      </c>
      <c r="J44" s="265"/>
    </row>
    <row r="45" spans="1:10" ht="51">
      <c r="A45" s="259" t="s">
        <v>424</v>
      </c>
      <c r="B45" s="260" t="s">
        <v>24</v>
      </c>
      <c r="C45" s="260" t="s">
        <v>431</v>
      </c>
      <c r="D45" s="260">
        <v>2011</v>
      </c>
      <c r="E45" s="260" t="s">
        <v>447</v>
      </c>
      <c r="F45" s="260" t="s">
        <v>83</v>
      </c>
      <c r="G45" s="262" t="s">
        <v>543</v>
      </c>
      <c r="H45" s="263"/>
      <c r="I45" s="262" t="s">
        <v>447</v>
      </c>
      <c r="J45" s="265"/>
    </row>
    <row r="46" spans="1:10" ht="51">
      <c r="A46" s="259" t="s">
        <v>424</v>
      </c>
      <c r="B46" s="260" t="s">
        <v>24</v>
      </c>
      <c r="C46" s="260" t="s">
        <v>431</v>
      </c>
      <c r="D46" s="261">
        <v>2011</v>
      </c>
      <c r="E46" s="260" t="s">
        <v>451</v>
      </c>
      <c r="F46" s="260" t="s">
        <v>83</v>
      </c>
      <c r="G46" s="262" t="s">
        <v>543</v>
      </c>
      <c r="H46" s="263"/>
      <c r="I46" s="262" t="s">
        <v>447</v>
      </c>
      <c r="J46" s="265"/>
    </row>
    <row r="47" spans="1:10" ht="51">
      <c r="A47" s="259" t="s">
        <v>424</v>
      </c>
      <c r="B47" s="260" t="s">
        <v>24</v>
      </c>
      <c r="C47" s="260" t="s">
        <v>431</v>
      </c>
      <c r="D47" s="260">
        <v>2011</v>
      </c>
      <c r="E47" s="260" t="s">
        <v>454</v>
      </c>
      <c r="F47" s="260" t="s">
        <v>83</v>
      </c>
      <c r="G47" s="262" t="s">
        <v>543</v>
      </c>
      <c r="H47" s="263"/>
      <c r="I47" s="261" t="s">
        <v>447</v>
      </c>
      <c r="J47" s="264"/>
    </row>
    <row r="48" spans="1:10" ht="51">
      <c r="A48" s="259" t="s">
        <v>424</v>
      </c>
      <c r="B48" s="260" t="s">
        <v>24</v>
      </c>
      <c r="C48" s="260" t="s">
        <v>431</v>
      </c>
      <c r="D48" s="261">
        <v>2011</v>
      </c>
      <c r="E48" s="260" t="s">
        <v>456</v>
      </c>
      <c r="F48" s="260" t="s">
        <v>83</v>
      </c>
      <c r="G48" s="262" t="s">
        <v>543</v>
      </c>
      <c r="H48" s="263"/>
      <c r="I48" s="261" t="s">
        <v>447</v>
      </c>
      <c r="J48" s="264"/>
    </row>
    <row r="49" spans="1:10" ht="38.25">
      <c r="A49" s="259" t="s">
        <v>424</v>
      </c>
      <c r="B49" s="260" t="s">
        <v>24</v>
      </c>
      <c r="C49" s="260" t="s">
        <v>431</v>
      </c>
      <c r="D49" s="260">
        <v>2011</v>
      </c>
      <c r="E49" s="260" t="s">
        <v>524</v>
      </c>
      <c r="F49" s="260" t="s">
        <v>83</v>
      </c>
      <c r="G49" s="262" t="s">
        <v>553</v>
      </c>
      <c r="H49" s="263"/>
      <c r="I49" s="262" t="s">
        <v>524</v>
      </c>
      <c r="J49" s="265"/>
    </row>
    <row r="50" spans="1:10" ht="38.25">
      <c r="A50" s="259" t="s">
        <v>424</v>
      </c>
      <c r="B50" s="260" t="s">
        <v>24</v>
      </c>
      <c r="C50" s="260" t="s">
        <v>431</v>
      </c>
      <c r="D50" s="261">
        <v>2011</v>
      </c>
      <c r="E50" s="260" t="s">
        <v>523</v>
      </c>
      <c r="F50" s="260" t="s">
        <v>83</v>
      </c>
      <c r="G50" s="262" t="s">
        <v>553</v>
      </c>
      <c r="H50" s="263"/>
      <c r="I50" s="262" t="s">
        <v>524</v>
      </c>
      <c r="J50" s="265"/>
    </row>
    <row r="51" spans="1:10" ht="38.25">
      <c r="A51" s="259" t="s">
        <v>424</v>
      </c>
      <c r="B51" s="260" t="s">
        <v>24</v>
      </c>
      <c r="C51" s="260" t="s">
        <v>431</v>
      </c>
      <c r="D51" s="260">
        <v>2011</v>
      </c>
      <c r="E51" s="260" t="s">
        <v>525</v>
      </c>
      <c r="F51" s="260" t="s">
        <v>83</v>
      </c>
      <c r="G51" s="262" t="s">
        <v>553</v>
      </c>
      <c r="H51" s="263"/>
      <c r="I51" s="262" t="s">
        <v>524</v>
      </c>
      <c r="J51" s="265"/>
    </row>
    <row r="52" spans="1:10" ht="51">
      <c r="A52" s="259" t="s">
        <v>424</v>
      </c>
      <c r="B52" s="260" t="s">
        <v>24</v>
      </c>
      <c r="C52" s="260" t="s">
        <v>431</v>
      </c>
      <c r="D52" s="261">
        <v>2011</v>
      </c>
      <c r="E52" s="260" t="s">
        <v>450</v>
      </c>
      <c r="F52" s="260" t="s">
        <v>83</v>
      </c>
      <c r="G52" s="262" t="s">
        <v>544</v>
      </c>
      <c r="H52" s="263"/>
      <c r="I52" s="261" t="s">
        <v>450</v>
      </c>
      <c r="J52" s="264"/>
    </row>
    <row r="53" spans="1:10" ht="51">
      <c r="A53" s="259" t="s">
        <v>424</v>
      </c>
      <c r="B53" s="260" t="s">
        <v>24</v>
      </c>
      <c r="C53" s="260" t="s">
        <v>431</v>
      </c>
      <c r="D53" s="260">
        <v>2011</v>
      </c>
      <c r="E53" s="260" t="s">
        <v>428</v>
      </c>
      <c r="F53" s="260" t="s">
        <v>83</v>
      </c>
      <c r="G53" s="262" t="s">
        <v>544</v>
      </c>
      <c r="H53" s="263"/>
      <c r="I53" s="262" t="s">
        <v>450</v>
      </c>
      <c r="J53" s="265"/>
    </row>
    <row r="54" spans="1:10" ht="51">
      <c r="A54" s="259" t="s">
        <v>424</v>
      </c>
      <c r="B54" s="260" t="s">
        <v>24</v>
      </c>
      <c r="C54" s="260" t="s">
        <v>431</v>
      </c>
      <c r="D54" s="261">
        <v>2011</v>
      </c>
      <c r="E54" s="260" t="s">
        <v>430</v>
      </c>
      <c r="F54" s="260" t="s">
        <v>83</v>
      </c>
      <c r="G54" s="262" t="s">
        <v>544</v>
      </c>
      <c r="H54" s="263"/>
      <c r="I54" s="262" t="s">
        <v>450</v>
      </c>
      <c r="J54" s="265"/>
    </row>
    <row r="55" spans="1:10" ht="51">
      <c r="A55" s="259" t="s">
        <v>424</v>
      </c>
      <c r="B55" s="260" t="s">
        <v>24</v>
      </c>
      <c r="C55" s="260" t="s">
        <v>431</v>
      </c>
      <c r="D55" s="260">
        <v>2011</v>
      </c>
      <c r="E55" s="260" t="s">
        <v>458</v>
      </c>
      <c r="F55" s="260" t="s">
        <v>83</v>
      </c>
      <c r="G55" s="262" t="s">
        <v>544</v>
      </c>
      <c r="H55" s="263"/>
      <c r="I55" s="261" t="s">
        <v>450</v>
      </c>
      <c r="J55" s="264"/>
    </row>
    <row r="56" spans="1:10" ht="25.5">
      <c r="A56" s="259" t="s">
        <v>424</v>
      </c>
      <c r="B56" s="260" t="s">
        <v>24</v>
      </c>
      <c r="C56" s="260" t="s">
        <v>431</v>
      </c>
      <c r="D56" s="261">
        <v>2011</v>
      </c>
      <c r="E56" s="260" t="s">
        <v>461</v>
      </c>
      <c r="F56" s="260" t="s">
        <v>83</v>
      </c>
      <c r="G56" s="262" t="s">
        <v>545</v>
      </c>
      <c r="H56" s="263"/>
      <c r="I56" s="262" t="s">
        <v>461</v>
      </c>
      <c r="J56" s="265"/>
    </row>
    <row r="57" spans="1:10" ht="25.5">
      <c r="A57" s="259" t="s">
        <v>424</v>
      </c>
      <c r="B57" s="260" t="s">
        <v>24</v>
      </c>
      <c r="C57" s="260" t="s">
        <v>431</v>
      </c>
      <c r="D57" s="260">
        <v>2011</v>
      </c>
      <c r="E57" s="260" t="s">
        <v>460</v>
      </c>
      <c r="F57" s="260" t="s">
        <v>83</v>
      </c>
      <c r="G57" s="262" t="s">
        <v>545</v>
      </c>
      <c r="H57" s="263"/>
      <c r="I57" s="262" t="s">
        <v>461</v>
      </c>
      <c r="J57" s="265"/>
    </row>
    <row r="58" spans="1:10" ht="25.5">
      <c r="A58" s="259" t="s">
        <v>424</v>
      </c>
      <c r="B58" s="260" t="s">
        <v>24</v>
      </c>
      <c r="C58" s="260" t="s">
        <v>467</v>
      </c>
      <c r="D58" s="261">
        <v>2011</v>
      </c>
      <c r="E58" s="260" t="s">
        <v>524</v>
      </c>
      <c r="F58" s="260" t="s">
        <v>83</v>
      </c>
      <c r="G58" s="262" t="s">
        <v>554</v>
      </c>
      <c r="H58" s="263"/>
      <c r="I58" s="262" t="s">
        <v>524</v>
      </c>
      <c r="J58" s="265"/>
    </row>
    <row r="59" spans="1:10" ht="25.5">
      <c r="A59" s="259" t="s">
        <v>424</v>
      </c>
      <c r="B59" s="260" t="s">
        <v>24</v>
      </c>
      <c r="C59" s="260" t="s">
        <v>467</v>
      </c>
      <c r="D59" s="261">
        <v>2011</v>
      </c>
      <c r="E59" s="260" t="s">
        <v>526</v>
      </c>
      <c r="F59" s="260" t="s">
        <v>83</v>
      </c>
      <c r="G59" s="262" t="s">
        <v>554</v>
      </c>
      <c r="H59" s="263"/>
      <c r="I59" s="261" t="s">
        <v>524</v>
      </c>
      <c r="J59" s="264"/>
    </row>
    <row r="60" spans="1:10" ht="51">
      <c r="A60" s="259" t="s">
        <v>424</v>
      </c>
      <c r="B60" s="260" t="s">
        <v>24</v>
      </c>
      <c r="C60" s="260" t="s">
        <v>467</v>
      </c>
      <c r="D60" s="260">
        <v>2011</v>
      </c>
      <c r="E60" s="260" t="s">
        <v>449</v>
      </c>
      <c r="F60" s="260" t="s">
        <v>83</v>
      </c>
      <c r="G60" s="262" t="s">
        <v>546</v>
      </c>
      <c r="H60" s="263"/>
      <c r="I60" s="262" t="s">
        <v>452</v>
      </c>
      <c r="J60" s="265"/>
    </row>
    <row r="61" spans="1:10" ht="51">
      <c r="A61" s="259" t="s">
        <v>424</v>
      </c>
      <c r="B61" s="260" t="s">
        <v>24</v>
      </c>
      <c r="C61" s="260" t="s">
        <v>467</v>
      </c>
      <c r="D61" s="261">
        <v>2011</v>
      </c>
      <c r="E61" s="260" t="s">
        <v>452</v>
      </c>
      <c r="F61" s="260" t="s">
        <v>83</v>
      </c>
      <c r="G61" s="262" t="s">
        <v>546</v>
      </c>
      <c r="H61" s="263"/>
      <c r="I61" s="262" t="s">
        <v>452</v>
      </c>
      <c r="J61" s="265"/>
    </row>
    <row r="62" spans="1:10" ht="51">
      <c r="A62" s="259" t="s">
        <v>424</v>
      </c>
      <c r="B62" s="260" t="s">
        <v>24</v>
      </c>
      <c r="C62" s="260" t="s">
        <v>467</v>
      </c>
      <c r="D62" s="260">
        <v>2011</v>
      </c>
      <c r="E62" s="260" t="s">
        <v>475</v>
      </c>
      <c r="F62" s="260" t="s">
        <v>83</v>
      </c>
      <c r="G62" s="262" t="s">
        <v>546</v>
      </c>
      <c r="H62" s="263"/>
      <c r="I62" s="262" t="s">
        <v>452</v>
      </c>
      <c r="J62" s="265"/>
    </row>
    <row r="63" spans="1:10" ht="51">
      <c r="A63" s="259" t="s">
        <v>424</v>
      </c>
      <c r="B63" s="260" t="s">
        <v>24</v>
      </c>
      <c r="C63" s="260" t="s">
        <v>467</v>
      </c>
      <c r="D63" s="261">
        <v>2011</v>
      </c>
      <c r="E63" s="260" t="s">
        <v>457</v>
      </c>
      <c r="F63" s="260" t="s">
        <v>83</v>
      </c>
      <c r="G63" s="262" t="s">
        <v>546</v>
      </c>
      <c r="H63" s="263"/>
      <c r="I63" s="262" t="s">
        <v>452</v>
      </c>
      <c r="J63" s="265"/>
    </row>
    <row r="64" spans="1:10" ht="38.25">
      <c r="A64" s="259" t="s">
        <v>424</v>
      </c>
      <c r="B64" s="260" t="s">
        <v>24</v>
      </c>
      <c r="C64" s="260" t="s">
        <v>467</v>
      </c>
      <c r="D64" s="260">
        <v>2011</v>
      </c>
      <c r="E64" s="260" t="s">
        <v>450</v>
      </c>
      <c r="F64" s="260" t="s">
        <v>83</v>
      </c>
      <c r="G64" s="262" t="s">
        <v>547</v>
      </c>
      <c r="H64" s="263"/>
      <c r="I64" s="261" t="s">
        <v>458</v>
      </c>
      <c r="J64" s="264"/>
    </row>
    <row r="65" spans="1:10" ht="38.25">
      <c r="A65" s="259" t="s">
        <v>424</v>
      </c>
      <c r="B65" s="260" t="s">
        <v>24</v>
      </c>
      <c r="C65" s="260" t="s">
        <v>467</v>
      </c>
      <c r="D65" s="261">
        <v>2011</v>
      </c>
      <c r="E65" s="260" t="s">
        <v>476</v>
      </c>
      <c r="F65" s="260" t="s">
        <v>83</v>
      </c>
      <c r="G65" s="262" t="s">
        <v>547</v>
      </c>
      <c r="H65" s="263"/>
      <c r="I65" s="262" t="s">
        <v>458</v>
      </c>
      <c r="J65" s="265"/>
    </row>
    <row r="66" spans="1:10" ht="38.25">
      <c r="A66" s="259" t="s">
        <v>424</v>
      </c>
      <c r="B66" s="260" t="s">
        <v>24</v>
      </c>
      <c r="C66" s="260" t="s">
        <v>467</v>
      </c>
      <c r="D66" s="260">
        <v>2011</v>
      </c>
      <c r="E66" s="260" t="s">
        <v>458</v>
      </c>
      <c r="F66" s="260" t="s">
        <v>83</v>
      </c>
      <c r="G66" s="262" t="s">
        <v>547</v>
      </c>
      <c r="H66" s="263"/>
      <c r="I66" s="261" t="s">
        <v>458</v>
      </c>
      <c r="J66" s="264"/>
    </row>
    <row r="67" spans="1:10">
      <c r="A67" s="259" t="s">
        <v>424</v>
      </c>
      <c r="B67" s="260" t="s">
        <v>24</v>
      </c>
      <c r="C67" s="260" t="s">
        <v>467</v>
      </c>
      <c r="D67" s="261">
        <v>2011</v>
      </c>
      <c r="E67" s="260" t="s">
        <v>461</v>
      </c>
      <c r="F67" s="260" t="s">
        <v>84</v>
      </c>
      <c r="G67" s="262" t="s">
        <v>461</v>
      </c>
      <c r="H67" s="263"/>
      <c r="I67" s="261" t="s">
        <v>461</v>
      </c>
      <c r="J67" s="264"/>
    </row>
    <row r="68" spans="1:10">
      <c r="A68" s="259" t="s">
        <v>424</v>
      </c>
      <c r="B68" s="260" t="s">
        <v>24</v>
      </c>
      <c r="C68" s="260" t="s">
        <v>477</v>
      </c>
      <c r="D68" s="261">
        <v>2011</v>
      </c>
      <c r="E68" s="260" t="s">
        <v>434</v>
      </c>
      <c r="F68" s="260" t="s">
        <v>84</v>
      </c>
      <c r="G68" s="261" t="s">
        <v>434</v>
      </c>
      <c r="H68" s="260"/>
      <c r="I68" s="261" t="s">
        <v>434</v>
      </c>
      <c r="J68" s="264"/>
    </row>
    <row r="69" spans="1:10">
      <c r="A69" s="259" t="s">
        <v>424</v>
      </c>
      <c r="B69" s="260" t="s">
        <v>24</v>
      </c>
      <c r="C69" s="260" t="s">
        <v>477</v>
      </c>
      <c r="D69" s="260">
        <v>2011</v>
      </c>
      <c r="E69" s="260" t="s">
        <v>436</v>
      </c>
      <c r="F69" s="260" t="s">
        <v>84</v>
      </c>
      <c r="G69" s="261" t="s">
        <v>436</v>
      </c>
      <c r="H69" s="260"/>
      <c r="I69" s="261" t="s">
        <v>436</v>
      </c>
      <c r="J69" s="264"/>
    </row>
    <row r="70" spans="1:10" ht="25.5">
      <c r="A70" s="259" t="s">
        <v>424</v>
      </c>
      <c r="B70" s="268" t="s">
        <v>24</v>
      </c>
      <c r="C70" s="260" t="s">
        <v>477</v>
      </c>
      <c r="D70" s="261">
        <v>2011</v>
      </c>
      <c r="E70" s="260" t="s">
        <v>435</v>
      </c>
      <c r="F70" s="260" t="s">
        <v>83</v>
      </c>
      <c r="G70" s="261" t="s">
        <v>548</v>
      </c>
      <c r="H70" s="260"/>
      <c r="I70" s="261" t="s">
        <v>438</v>
      </c>
      <c r="J70" s="264"/>
    </row>
    <row r="71" spans="1:10" ht="25.5">
      <c r="A71" s="259" t="s">
        <v>424</v>
      </c>
      <c r="B71" s="260" t="s">
        <v>24</v>
      </c>
      <c r="C71" s="260" t="s">
        <v>477</v>
      </c>
      <c r="D71" s="260">
        <v>2011</v>
      </c>
      <c r="E71" s="260" t="s">
        <v>438</v>
      </c>
      <c r="F71" s="260" t="s">
        <v>83</v>
      </c>
      <c r="G71" s="261" t="s">
        <v>548</v>
      </c>
      <c r="H71" s="260"/>
      <c r="I71" s="261" t="s">
        <v>438</v>
      </c>
      <c r="J71" s="264"/>
    </row>
    <row r="72" spans="1:10">
      <c r="A72" s="259" t="s">
        <v>424</v>
      </c>
      <c r="B72" s="260" t="s">
        <v>24</v>
      </c>
      <c r="C72" s="260" t="s">
        <v>477</v>
      </c>
      <c r="D72" s="260">
        <v>2011</v>
      </c>
      <c r="E72" s="260" t="s">
        <v>446</v>
      </c>
      <c r="F72" s="260" t="s">
        <v>84</v>
      </c>
      <c r="G72" s="261" t="s">
        <v>446</v>
      </c>
      <c r="H72" s="260"/>
      <c r="I72" s="261" t="s">
        <v>446</v>
      </c>
      <c r="J72" s="264"/>
    </row>
    <row r="73" spans="1:10" ht="51">
      <c r="A73" s="259" t="s">
        <v>424</v>
      </c>
      <c r="B73" s="260" t="s">
        <v>24</v>
      </c>
      <c r="C73" s="260" t="s">
        <v>477</v>
      </c>
      <c r="D73" s="261">
        <v>2011</v>
      </c>
      <c r="E73" s="260" t="s">
        <v>447</v>
      </c>
      <c r="F73" s="260" t="s">
        <v>83</v>
      </c>
      <c r="G73" s="261" t="s">
        <v>543</v>
      </c>
      <c r="H73" s="260"/>
      <c r="I73" s="261" t="s">
        <v>447</v>
      </c>
      <c r="J73" s="264"/>
    </row>
    <row r="74" spans="1:10" ht="51">
      <c r="A74" s="259" t="s">
        <v>424</v>
      </c>
      <c r="B74" s="260" t="s">
        <v>24</v>
      </c>
      <c r="C74" s="260" t="s">
        <v>477</v>
      </c>
      <c r="D74" s="260">
        <v>2011</v>
      </c>
      <c r="E74" s="260" t="s">
        <v>451</v>
      </c>
      <c r="F74" s="260" t="s">
        <v>83</v>
      </c>
      <c r="G74" s="261" t="s">
        <v>543</v>
      </c>
      <c r="H74" s="260"/>
      <c r="I74" s="261" t="s">
        <v>447</v>
      </c>
      <c r="J74" s="264"/>
    </row>
    <row r="75" spans="1:10" ht="51">
      <c r="A75" s="259" t="s">
        <v>424</v>
      </c>
      <c r="B75" s="260" t="s">
        <v>24</v>
      </c>
      <c r="C75" s="260" t="s">
        <v>477</v>
      </c>
      <c r="D75" s="261">
        <v>2011</v>
      </c>
      <c r="E75" s="260" t="s">
        <v>454</v>
      </c>
      <c r="F75" s="260" t="s">
        <v>83</v>
      </c>
      <c r="G75" s="261" t="s">
        <v>543</v>
      </c>
      <c r="H75" s="260"/>
      <c r="I75" s="261" t="s">
        <v>447</v>
      </c>
      <c r="J75" s="264"/>
    </row>
    <row r="76" spans="1:10" ht="51">
      <c r="A76" s="259" t="s">
        <v>424</v>
      </c>
      <c r="B76" s="260" t="s">
        <v>24</v>
      </c>
      <c r="C76" s="260" t="s">
        <v>477</v>
      </c>
      <c r="D76" s="260">
        <v>2011</v>
      </c>
      <c r="E76" s="260" t="s">
        <v>456</v>
      </c>
      <c r="F76" s="260" t="s">
        <v>83</v>
      </c>
      <c r="G76" s="261" t="s">
        <v>543</v>
      </c>
      <c r="H76" s="260"/>
      <c r="I76" s="261" t="s">
        <v>447</v>
      </c>
      <c r="J76" s="264"/>
    </row>
    <row r="77" spans="1:10" ht="25.5">
      <c r="A77" s="259" t="s">
        <v>424</v>
      </c>
      <c r="B77" s="260" t="s">
        <v>24</v>
      </c>
      <c r="C77" s="260" t="s">
        <v>477</v>
      </c>
      <c r="D77" s="261">
        <v>2011</v>
      </c>
      <c r="E77" s="260" t="s">
        <v>480</v>
      </c>
      <c r="F77" s="260" t="s">
        <v>83</v>
      </c>
      <c r="G77" s="261" t="s">
        <v>549</v>
      </c>
      <c r="H77" s="260"/>
      <c r="I77" s="261" t="s">
        <v>480</v>
      </c>
      <c r="J77" s="264"/>
    </row>
    <row r="78" spans="1:10" ht="25.5">
      <c r="A78" s="259" t="s">
        <v>424</v>
      </c>
      <c r="B78" s="260" t="s">
        <v>24</v>
      </c>
      <c r="C78" s="260" t="s">
        <v>477</v>
      </c>
      <c r="D78" s="260">
        <v>2011</v>
      </c>
      <c r="E78" s="260" t="s">
        <v>481</v>
      </c>
      <c r="F78" s="260" t="s">
        <v>83</v>
      </c>
      <c r="G78" s="261" t="s">
        <v>549</v>
      </c>
      <c r="H78" s="260"/>
      <c r="I78" s="261" t="s">
        <v>480</v>
      </c>
      <c r="J78" s="264"/>
    </row>
    <row r="79" spans="1:10" ht="38.25">
      <c r="A79" s="259" t="s">
        <v>424</v>
      </c>
      <c r="B79" s="260" t="s">
        <v>24</v>
      </c>
      <c r="C79" s="260" t="s">
        <v>477</v>
      </c>
      <c r="D79" s="261">
        <v>2011</v>
      </c>
      <c r="E79" s="260" t="s">
        <v>525</v>
      </c>
      <c r="F79" s="260" t="s">
        <v>83</v>
      </c>
      <c r="G79" s="261" t="s">
        <v>555</v>
      </c>
      <c r="H79" s="260"/>
      <c r="I79" s="261" t="s">
        <v>523</v>
      </c>
      <c r="J79" s="264"/>
    </row>
    <row r="80" spans="1:10" ht="38.25">
      <c r="A80" s="259" t="s">
        <v>424</v>
      </c>
      <c r="B80" s="260" t="s">
        <v>24</v>
      </c>
      <c r="C80" s="260" t="s">
        <v>477</v>
      </c>
      <c r="D80" s="260">
        <v>2011</v>
      </c>
      <c r="E80" s="260" t="s">
        <v>107</v>
      </c>
      <c r="F80" s="260" t="s">
        <v>83</v>
      </c>
      <c r="G80" s="261" t="s">
        <v>555</v>
      </c>
      <c r="H80" s="260"/>
      <c r="I80" s="261" t="s">
        <v>523</v>
      </c>
      <c r="J80" s="264"/>
    </row>
    <row r="81" spans="1:10" ht="38.25">
      <c r="A81" s="259" t="s">
        <v>424</v>
      </c>
      <c r="B81" s="260" t="s">
        <v>24</v>
      </c>
      <c r="C81" s="260" t="s">
        <v>477</v>
      </c>
      <c r="D81" s="261">
        <v>2011</v>
      </c>
      <c r="E81" s="260" t="s">
        <v>523</v>
      </c>
      <c r="F81" s="260" t="s">
        <v>83</v>
      </c>
      <c r="G81" s="261" t="s">
        <v>555</v>
      </c>
      <c r="H81" s="260"/>
      <c r="I81" s="261" t="s">
        <v>523</v>
      </c>
      <c r="J81" s="264"/>
    </row>
    <row r="82" spans="1:10">
      <c r="A82" s="259" t="s">
        <v>424</v>
      </c>
      <c r="B82" s="260" t="s">
        <v>24</v>
      </c>
      <c r="C82" s="260" t="s">
        <v>477</v>
      </c>
      <c r="D82" s="261">
        <v>2011</v>
      </c>
      <c r="E82" s="260" t="s">
        <v>550</v>
      </c>
      <c r="F82" s="260" t="s">
        <v>84</v>
      </c>
      <c r="G82" s="261"/>
      <c r="H82" s="260"/>
      <c r="I82" s="261" t="s">
        <v>550</v>
      </c>
      <c r="J82" s="264"/>
    </row>
    <row r="83" spans="1:10" ht="51">
      <c r="A83" s="259" t="s">
        <v>424</v>
      </c>
      <c r="B83" s="260" t="s">
        <v>24</v>
      </c>
      <c r="C83" s="260" t="s">
        <v>477</v>
      </c>
      <c r="D83" s="261">
        <v>2011</v>
      </c>
      <c r="E83" s="260" t="s">
        <v>450</v>
      </c>
      <c r="F83" s="260" t="s">
        <v>83</v>
      </c>
      <c r="G83" s="261" t="s">
        <v>544</v>
      </c>
      <c r="H83" s="260"/>
      <c r="I83" s="261" t="s">
        <v>450</v>
      </c>
      <c r="J83" s="264"/>
    </row>
    <row r="84" spans="1:10" ht="51">
      <c r="A84" s="259" t="s">
        <v>424</v>
      </c>
      <c r="B84" s="260" t="s">
        <v>24</v>
      </c>
      <c r="C84" s="260" t="s">
        <v>477</v>
      </c>
      <c r="D84" s="260">
        <v>2011</v>
      </c>
      <c r="E84" s="260" t="s">
        <v>428</v>
      </c>
      <c r="F84" s="260" t="s">
        <v>83</v>
      </c>
      <c r="G84" s="261" t="s">
        <v>544</v>
      </c>
      <c r="H84" s="260"/>
      <c r="I84" s="261" t="s">
        <v>450</v>
      </c>
      <c r="J84" s="264"/>
    </row>
    <row r="85" spans="1:10" ht="51">
      <c r="A85" s="259" t="s">
        <v>424</v>
      </c>
      <c r="B85" s="260" t="s">
        <v>24</v>
      </c>
      <c r="C85" s="260" t="s">
        <v>477</v>
      </c>
      <c r="D85" s="261">
        <v>2011</v>
      </c>
      <c r="E85" s="260" t="s">
        <v>430</v>
      </c>
      <c r="F85" s="260" t="s">
        <v>83</v>
      </c>
      <c r="G85" s="261" t="s">
        <v>544</v>
      </c>
      <c r="H85" s="260"/>
      <c r="I85" s="261" t="s">
        <v>450</v>
      </c>
      <c r="J85" s="264"/>
    </row>
    <row r="86" spans="1:10" ht="51">
      <c r="A86" s="259" t="s">
        <v>424</v>
      </c>
      <c r="B86" s="260" t="s">
        <v>24</v>
      </c>
      <c r="C86" s="260" t="s">
        <v>477</v>
      </c>
      <c r="D86" s="260">
        <v>2011</v>
      </c>
      <c r="E86" s="260" t="s">
        <v>458</v>
      </c>
      <c r="F86" s="260" t="s">
        <v>83</v>
      </c>
      <c r="G86" s="261" t="s">
        <v>544</v>
      </c>
      <c r="H86" s="260"/>
      <c r="I86" s="261" t="s">
        <v>450</v>
      </c>
      <c r="J86" s="264"/>
    </row>
    <row r="87" spans="1:10" ht="51">
      <c r="A87" s="259" t="s">
        <v>424</v>
      </c>
      <c r="B87" s="260" t="s">
        <v>24</v>
      </c>
      <c r="C87" s="260" t="s">
        <v>477</v>
      </c>
      <c r="D87" s="261">
        <v>2011</v>
      </c>
      <c r="E87" s="260" t="s">
        <v>449</v>
      </c>
      <c r="F87" s="260" t="s">
        <v>83</v>
      </c>
      <c r="G87" s="261" t="s">
        <v>546</v>
      </c>
      <c r="H87" s="260"/>
      <c r="I87" s="261" t="s">
        <v>457</v>
      </c>
      <c r="J87" s="264"/>
    </row>
    <row r="88" spans="1:10" ht="51">
      <c r="A88" s="259" t="s">
        <v>424</v>
      </c>
      <c r="B88" s="260" t="s">
        <v>24</v>
      </c>
      <c r="C88" s="260" t="s">
        <v>477</v>
      </c>
      <c r="D88" s="260">
        <v>2011</v>
      </c>
      <c r="E88" s="260" t="s">
        <v>452</v>
      </c>
      <c r="F88" s="260" t="s">
        <v>83</v>
      </c>
      <c r="G88" s="261" t="s">
        <v>546</v>
      </c>
      <c r="H88" s="260"/>
      <c r="I88" s="261" t="s">
        <v>457</v>
      </c>
      <c r="J88" s="264"/>
    </row>
    <row r="89" spans="1:10" ht="51">
      <c r="A89" s="259" t="s">
        <v>424</v>
      </c>
      <c r="B89" s="260" t="s">
        <v>24</v>
      </c>
      <c r="C89" s="260" t="s">
        <v>477</v>
      </c>
      <c r="D89" s="261">
        <v>2011</v>
      </c>
      <c r="E89" s="260" t="s">
        <v>475</v>
      </c>
      <c r="F89" s="260" t="s">
        <v>83</v>
      </c>
      <c r="G89" s="261" t="s">
        <v>546</v>
      </c>
      <c r="H89" s="260"/>
      <c r="I89" s="261" t="s">
        <v>457</v>
      </c>
      <c r="J89" s="264"/>
    </row>
    <row r="90" spans="1:10" ht="51">
      <c r="A90" s="259" t="s">
        <v>424</v>
      </c>
      <c r="B90" s="260" t="s">
        <v>24</v>
      </c>
      <c r="C90" s="260" t="s">
        <v>477</v>
      </c>
      <c r="D90" s="260">
        <v>2011</v>
      </c>
      <c r="E90" s="260" t="s">
        <v>457</v>
      </c>
      <c r="F90" s="260" t="s">
        <v>83</v>
      </c>
      <c r="G90" s="261" t="s">
        <v>546</v>
      </c>
      <c r="H90" s="260"/>
      <c r="I90" s="261" t="s">
        <v>457</v>
      </c>
      <c r="J90" s="264"/>
    </row>
    <row r="91" spans="1:10" ht="25.5">
      <c r="A91" s="259" t="s">
        <v>424</v>
      </c>
      <c r="B91" s="260" t="s">
        <v>24</v>
      </c>
      <c r="C91" s="260" t="s">
        <v>477</v>
      </c>
      <c r="D91" s="261">
        <v>2011</v>
      </c>
      <c r="E91" s="260" t="s">
        <v>482</v>
      </c>
      <c r="F91" s="260" t="s">
        <v>83</v>
      </c>
      <c r="G91" s="261" t="s">
        <v>551</v>
      </c>
      <c r="H91" s="260"/>
      <c r="I91" s="261" t="s">
        <v>460</v>
      </c>
      <c r="J91" s="264"/>
    </row>
    <row r="92" spans="1:10" ht="25.5">
      <c r="A92" s="259" t="s">
        <v>424</v>
      </c>
      <c r="B92" s="260" t="s">
        <v>24</v>
      </c>
      <c r="C92" s="260" t="s">
        <v>477</v>
      </c>
      <c r="D92" s="260">
        <v>2011</v>
      </c>
      <c r="E92" s="260" t="s">
        <v>460</v>
      </c>
      <c r="F92" s="260" t="s">
        <v>83</v>
      </c>
      <c r="G92" s="261" t="s">
        <v>551</v>
      </c>
      <c r="H92" s="260"/>
      <c r="I92" s="261" t="s">
        <v>460</v>
      </c>
      <c r="J92" s="264"/>
    </row>
    <row r="93" spans="1:10">
      <c r="A93" s="259" t="s">
        <v>424</v>
      </c>
      <c r="B93" s="260" t="s">
        <v>24</v>
      </c>
      <c r="C93" s="260" t="s">
        <v>477</v>
      </c>
      <c r="D93" s="261">
        <v>2011</v>
      </c>
      <c r="E93" s="260" t="s">
        <v>484</v>
      </c>
      <c r="F93" s="260" t="s">
        <v>84</v>
      </c>
      <c r="G93" s="261" t="s">
        <v>484</v>
      </c>
      <c r="H93" s="260"/>
      <c r="I93" s="261" t="s">
        <v>484</v>
      </c>
      <c r="J93" s="264"/>
    </row>
    <row r="94" spans="1:10" ht="25.5">
      <c r="A94" s="259" t="s">
        <v>424</v>
      </c>
      <c r="B94" s="268" t="s">
        <v>22</v>
      </c>
      <c r="C94" s="260" t="s">
        <v>486</v>
      </c>
      <c r="D94" s="260">
        <v>2012</v>
      </c>
      <c r="E94" s="260" t="s">
        <v>470</v>
      </c>
      <c r="F94" s="260" t="s">
        <v>83</v>
      </c>
      <c r="G94" s="262" t="s">
        <v>530</v>
      </c>
      <c r="H94" s="263"/>
      <c r="I94" s="262" t="s">
        <v>552</v>
      </c>
      <c r="J94" s="265"/>
    </row>
    <row r="95" spans="1:10" ht="25.5">
      <c r="A95" s="259" t="s">
        <v>424</v>
      </c>
      <c r="B95" s="260" t="s">
        <v>22</v>
      </c>
      <c r="C95" s="261" t="s">
        <v>486</v>
      </c>
      <c r="D95" s="261">
        <v>2012</v>
      </c>
      <c r="E95" s="260" t="s">
        <v>489</v>
      </c>
      <c r="F95" s="260" t="s">
        <v>83</v>
      </c>
      <c r="G95" s="262" t="s">
        <v>530</v>
      </c>
      <c r="H95" s="263"/>
      <c r="I95" s="262" t="s">
        <v>552</v>
      </c>
      <c r="J95" s="264"/>
    </row>
    <row r="96" spans="1:10" ht="25.5">
      <c r="A96" s="259" t="s">
        <v>424</v>
      </c>
      <c r="B96" s="260" t="s">
        <v>22</v>
      </c>
      <c r="C96" s="260" t="s">
        <v>486</v>
      </c>
      <c r="D96" s="260">
        <v>2012</v>
      </c>
      <c r="E96" s="260" t="s">
        <v>495</v>
      </c>
      <c r="F96" s="260" t="s">
        <v>83</v>
      </c>
      <c r="G96" s="262" t="s">
        <v>532</v>
      </c>
      <c r="H96" s="263"/>
      <c r="I96" s="261" t="s">
        <v>495</v>
      </c>
      <c r="J96" s="264"/>
    </row>
    <row r="97" spans="1:10" ht="25.5">
      <c r="A97" s="259" t="s">
        <v>424</v>
      </c>
      <c r="B97" s="260" t="s">
        <v>22</v>
      </c>
      <c r="C97" s="260" t="s">
        <v>486</v>
      </c>
      <c r="D97" s="261">
        <v>2012</v>
      </c>
      <c r="E97" s="260" t="s">
        <v>494</v>
      </c>
      <c r="F97" s="260" t="s">
        <v>83</v>
      </c>
      <c r="G97" s="262" t="s">
        <v>532</v>
      </c>
      <c r="H97" s="263"/>
      <c r="I97" s="262" t="s">
        <v>495</v>
      </c>
      <c r="J97" s="265"/>
    </row>
    <row r="98" spans="1:10" ht="51">
      <c r="A98" s="259" t="s">
        <v>424</v>
      </c>
      <c r="B98" s="260" t="s">
        <v>22</v>
      </c>
      <c r="C98" s="260" t="s">
        <v>486</v>
      </c>
      <c r="D98" s="260">
        <v>2012</v>
      </c>
      <c r="E98" s="260" t="s">
        <v>504</v>
      </c>
      <c r="F98" s="260" t="s">
        <v>83</v>
      </c>
      <c r="G98" s="262" t="s">
        <v>592</v>
      </c>
      <c r="H98" s="263"/>
      <c r="I98" s="262" t="s">
        <v>504</v>
      </c>
      <c r="J98" s="265"/>
    </row>
    <row r="99" spans="1:10" ht="51">
      <c r="A99" s="259" t="s">
        <v>424</v>
      </c>
      <c r="B99" s="260" t="s">
        <v>22</v>
      </c>
      <c r="C99" s="260" t="s">
        <v>486</v>
      </c>
      <c r="D99" s="260">
        <v>2012</v>
      </c>
      <c r="E99" s="260" t="s">
        <v>508</v>
      </c>
      <c r="F99" s="260" t="s">
        <v>83</v>
      </c>
      <c r="G99" s="262" t="s">
        <v>592</v>
      </c>
      <c r="H99" s="263"/>
      <c r="I99" s="262" t="s">
        <v>504</v>
      </c>
      <c r="J99" s="265"/>
    </row>
    <row r="100" spans="1:10" ht="51">
      <c r="A100" s="259" t="s">
        <v>424</v>
      </c>
      <c r="B100" s="260" t="s">
        <v>22</v>
      </c>
      <c r="C100" s="260" t="s">
        <v>486</v>
      </c>
      <c r="D100" s="260">
        <v>2012</v>
      </c>
      <c r="E100" s="260" t="s">
        <v>509</v>
      </c>
      <c r="F100" s="260" t="s">
        <v>83</v>
      </c>
      <c r="G100" s="262" t="s">
        <v>592</v>
      </c>
      <c r="H100" s="263"/>
      <c r="I100" s="262" t="s">
        <v>504</v>
      </c>
      <c r="J100" s="265"/>
    </row>
    <row r="101" spans="1:10" ht="51">
      <c r="A101" s="259" t="s">
        <v>424</v>
      </c>
      <c r="B101" s="260" t="s">
        <v>22</v>
      </c>
      <c r="C101" s="260" t="s">
        <v>486</v>
      </c>
      <c r="D101" s="260">
        <v>2012</v>
      </c>
      <c r="E101" s="260" t="s">
        <v>516</v>
      </c>
      <c r="F101" s="260" t="s">
        <v>83</v>
      </c>
      <c r="G101" s="262" t="s">
        <v>592</v>
      </c>
      <c r="H101" s="263"/>
      <c r="I101" s="262" t="s">
        <v>504</v>
      </c>
      <c r="J101" s="265"/>
    </row>
    <row r="102" spans="1:10">
      <c r="A102" s="259" t="s">
        <v>424</v>
      </c>
      <c r="B102" s="260" t="s">
        <v>22</v>
      </c>
      <c r="C102" s="260" t="s">
        <v>486</v>
      </c>
      <c r="D102" s="260">
        <v>2012</v>
      </c>
      <c r="E102" s="260" t="s">
        <v>505</v>
      </c>
      <c r="F102" s="260" t="s">
        <v>83</v>
      </c>
      <c r="G102" s="262" t="s">
        <v>505</v>
      </c>
      <c r="H102" s="263"/>
      <c r="I102" s="262" t="s">
        <v>505</v>
      </c>
      <c r="J102" s="265"/>
    </row>
    <row r="103" spans="1:10" ht="38.25">
      <c r="A103" s="259" t="s">
        <v>424</v>
      </c>
      <c r="B103" s="260" t="s">
        <v>22</v>
      </c>
      <c r="C103" s="260" t="s">
        <v>486</v>
      </c>
      <c r="D103" s="261">
        <v>2012</v>
      </c>
      <c r="E103" s="260" t="s">
        <v>447</v>
      </c>
      <c r="F103" s="260" t="s">
        <v>83</v>
      </c>
      <c r="G103" s="262" t="s">
        <v>533</v>
      </c>
      <c r="H103" s="263"/>
      <c r="I103" s="262" t="s">
        <v>456</v>
      </c>
      <c r="J103" s="265"/>
    </row>
    <row r="104" spans="1:10" ht="38.25">
      <c r="A104" s="259" t="s">
        <v>424</v>
      </c>
      <c r="B104" s="260" t="s">
        <v>22</v>
      </c>
      <c r="C104" s="260" t="s">
        <v>486</v>
      </c>
      <c r="D104" s="260">
        <v>2012</v>
      </c>
      <c r="E104" s="260" t="s">
        <v>454</v>
      </c>
      <c r="F104" s="260" t="s">
        <v>83</v>
      </c>
      <c r="G104" s="262" t="s">
        <v>533</v>
      </c>
      <c r="H104" s="263"/>
      <c r="I104" s="262" t="s">
        <v>456</v>
      </c>
      <c r="J104" s="265"/>
    </row>
    <row r="105" spans="1:10" ht="38.25">
      <c r="A105" s="259" t="s">
        <v>424</v>
      </c>
      <c r="B105" s="260" t="s">
        <v>22</v>
      </c>
      <c r="C105" s="260" t="s">
        <v>486</v>
      </c>
      <c r="D105" s="261">
        <v>2012</v>
      </c>
      <c r="E105" s="260" t="s">
        <v>456</v>
      </c>
      <c r="F105" s="260" t="s">
        <v>83</v>
      </c>
      <c r="G105" s="262" t="s">
        <v>533</v>
      </c>
      <c r="H105" s="263"/>
      <c r="I105" s="262" t="s">
        <v>456</v>
      </c>
      <c r="J105" s="265"/>
    </row>
    <row r="106" spans="1:10" ht="38.25">
      <c r="A106" s="259" t="s">
        <v>424</v>
      </c>
      <c r="B106" s="260" t="s">
        <v>22</v>
      </c>
      <c r="C106" s="260" t="s">
        <v>486</v>
      </c>
      <c r="D106" s="260">
        <v>2012</v>
      </c>
      <c r="E106" s="260" t="s">
        <v>452</v>
      </c>
      <c r="F106" s="260" t="s">
        <v>83</v>
      </c>
      <c r="G106" s="262" t="s">
        <v>534</v>
      </c>
      <c r="H106" s="263"/>
      <c r="I106" s="261" t="s">
        <v>457</v>
      </c>
      <c r="J106" s="264"/>
    </row>
    <row r="107" spans="1:10" ht="38.25">
      <c r="A107" s="259" t="s">
        <v>424</v>
      </c>
      <c r="B107" s="260" t="s">
        <v>22</v>
      </c>
      <c r="C107" s="260" t="s">
        <v>486</v>
      </c>
      <c r="D107" s="261">
        <v>2012</v>
      </c>
      <c r="E107" s="260" t="s">
        <v>475</v>
      </c>
      <c r="F107" s="260" t="s">
        <v>83</v>
      </c>
      <c r="G107" s="262" t="s">
        <v>534</v>
      </c>
      <c r="H107" s="263"/>
      <c r="I107" s="262" t="s">
        <v>457</v>
      </c>
      <c r="J107" s="265"/>
    </row>
    <row r="108" spans="1:10" ht="38.25">
      <c r="A108" s="259" t="s">
        <v>424</v>
      </c>
      <c r="B108" s="260" t="s">
        <v>22</v>
      </c>
      <c r="C108" s="260" t="s">
        <v>486</v>
      </c>
      <c r="D108" s="260">
        <v>2012</v>
      </c>
      <c r="E108" s="260" t="s">
        <v>457</v>
      </c>
      <c r="F108" s="260" t="s">
        <v>83</v>
      </c>
      <c r="G108" s="262" t="s">
        <v>534</v>
      </c>
      <c r="H108" s="263"/>
      <c r="I108" s="262" t="s">
        <v>457</v>
      </c>
      <c r="J108" s="265"/>
    </row>
    <row r="109" spans="1:10" ht="76.5">
      <c r="A109" s="259" t="s">
        <v>424</v>
      </c>
      <c r="B109" s="260" t="s">
        <v>22</v>
      </c>
      <c r="C109" s="260" t="s">
        <v>486</v>
      </c>
      <c r="D109" s="261">
        <v>2012</v>
      </c>
      <c r="E109" s="260" t="s">
        <v>506</v>
      </c>
      <c r="F109" s="260" t="s">
        <v>83</v>
      </c>
      <c r="G109" s="262" t="s">
        <v>535</v>
      </c>
      <c r="H109" s="263"/>
      <c r="I109" s="262" t="s">
        <v>515</v>
      </c>
      <c r="J109" s="265"/>
    </row>
    <row r="110" spans="1:10" ht="76.5">
      <c r="A110" s="259" t="s">
        <v>424</v>
      </c>
      <c r="B110" s="260" t="s">
        <v>22</v>
      </c>
      <c r="C110" s="260" t="s">
        <v>486</v>
      </c>
      <c r="D110" s="260">
        <v>2012</v>
      </c>
      <c r="E110" s="260" t="s">
        <v>507</v>
      </c>
      <c r="F110" s="260" t="s">
        <v>83</v>
      </c>
      <c r="G110" s="262" t="s">
        <v>535</v>
      </c>
      <c r="H110" s="263"/>
      <c r="I110" s="262" t="s">
        <v>515</v>
      </c>
      <c r="J110" s="265"/>
    </row>
    <row r="111" spans="1:10" ht="76.5">
      <c r="A111" s="259" t="s">
        <v>424</v>
      </c>
      <c r="B111" s="260" t="s">
        <v>22</v>
      </c>
      <c r="C111" s="260" t="s">
        <v>486</v>
      </c>
      <c r="D111" s="261">
        <v>2012</v>
      </c>
      <c r="E111" s="260" t="s">
        <v>510</v>
      </c>
      <c r="F111" s="260" t="s">
        <v>83</v>
      </c>
      <c r="G111" s="262" t="s">
        <v>535</v>
      </c>
      <c r="H111" s="263"/>
      <c r="I111" s="262" t="s">
        <v>515</v>
      </c>
      <c r="J111" s="265"/>
    </row>
    <row r="112" spans="1:10" ht="76.5">
      <c r="A112" s="259" t="s">
        <v>424</v>
      </c>
      <c r="B112" s="260" t="s">
        <v>22</v>
      </c>
      <c r="C112" s="260" t="s">
        <v>486</v>
      </c>
      <c r="D112" s="260">
        <v>2012</v>
      </c>
      <c r="E112" s="260" t="s">
        <v>511</v>
      </c>
      <c r="F112" s="260" t="s">
        <v>83</v>
      </c>
      <c r="G112" s="262" t="s">
        <v>535</v>
      </c>
      <c r="H112" s="263"/>
      <c r="I112" s="262" t="s">
        <v>515</v>
      </c>
      <c r="J112" s="265"/>
    </row>
    <row r="113" spans="1:10" ht="76.5">
      <c r="A113" s="259" t="s">
        <v>424</v>
      </c>
      <c r="B113" s="260" t="s">
        <v>22</v>
      </c>
      <c r="C113" s="260" t="s">
        <v>486</v>
      </c>
      <c r="D113" s="261">
        <v>2012</v>
      </c>
      <c r="E113" s="260" t="s">
        <v>514</v>
      </c>
      <c r="F113" s="260" t="s">
        <v>83</v>
      </c>
      <c r="G113" s="262" t="s">
        <v>535</v>
      </c>
      <c r="H113" s="263"/>
      <c r="I113" s="261" t="s">
        <v>515</v>
      </c>
      <c r="J113" s="264"/>
    </row>
    <row r="114" spans="1:10" ht="76.5">
      <c r="A114" s="259" t="s">
        <v>424</v>
      </c>
      <c r="B114" s="260" t="s">
        <v>22</v>
      </c>
      <c r="C114" s="263" t="s">
        <v>486</v>
      </c>
      <c r="D114" s="260">
        <v>2012</v>
      </c>
      <c r="E114" s="260" t="s">
        <v>515</v>
      </c>
      <c r="F114" s="260" t="s">
        <v>83</v>
      </c>
      <c r="G114" s="262" t="s">
        <v>535</v>
      </c>
      <c r="H114" s="263"/>
      <c r="I114" s="262" t="s">
        <v>515</v>
      </c>
      <c r="J114" s="265"/>
    </row>
    <row r="115" spans="1:10" ht="25.5">
      <c r="A115" s="259" t="s">
        <v>424</v>
      </c>
      <c r="B115" s="260" t="s">
        <v>22</v>
      </c>
      <c r="C115" s="263" t="s">
        <v>519</v>
      </c>
      <c r="D115" s="261">
        <v>2012</v>
      </c>
      <c r="E115" s="260" t="s">
        <v>495</v>
      </c>
      <c r="F115" s="260" t="s">
        <v>83</v>
      </c>
      <c r="G115" s="262" t="s">
        <v>532</v>
      </c>
      <c r="H115" s="263"/>
      <c r="I115" s="261" t="s">
        <v>495</v>
      </c>
      <c r="J115" s="264"/>
    </row>
    <row r="116" spans="1:10" ht="25.5">
      <c r="A116" s="259" t="s">
        <v>424</v>
      </c>
      <c r="B116" s="260" t="s">
        <v>22</v>
      </c>
      <c r="C116" s="263" t="s">
        <v>519</v>
      </c>
      <c r="D116" s="260">
        <v>2012</v>
      </c>
      <c r="E116" s="260" t="s">
        <v>494</v>
      </c>
      <c r="F116" s="260" t="s">
        <v>83</v>
      </c>
      <c r="G116" s="262" t="s">
        <v>532</v>
      </c>
      <c r="H116" s="263"/>
      <c r="I116" s="262" t="s">
        <v>495</v>
      </c>
      <c r="J116" s="265"/>
    </row>
    <row r="117" spans="1:10">
      <c r="A117" s="259" t="s">
        <v>424</v>
      </c>
      <c r="B117" s="260" t="s">
        <v>22</v>
      </c>
      <c r="C117" s="260" t="s">
        <v>519</v>
      </c>
      <c r="D117" s="261">
        <v>2012</v>
      </c>
      <c r="E117" s="260" t="s">
        <v>501</v>
      </c>
      <c r="F117" s="260" t="s">
        <v>84</v>
      </c>
      <c r="G117" s="262" t="s">
        <v>501</v>
      </c>
      <c r="H117" s="263"/>
      <c r="I117" s="261" t="s">
        <v>501</v>
      </c>
      <c r="J117" s="264"/>
    </row>
    <row r="118" spans="1:10">
      <c r="A118" s="259" t="s">
        <v>424</v>
      </c>
      <c r="B118" s="260" t="s">
        <v>22</v>
      </c>
      <c r="C118" s="260" t="s">
        <v>519</v>
      </c>
      <c r="D118" s="260">
        <v>2012</v>
      </c>
      <c r="E118" s="260" t="s">
        <v>420</v>
      </c>
      <c r="F118" s="260" t="s">
        <v>84</v>
      </c>
      <c r="G118" s="262" t="s">
        <v>420</v>
      </c>
      <c r="H118" s="263"/>
      <c r="I118" s="262" t="s">
        <v>420</v>
      </c>
      <c r="J118" s="265"/>
    </row>
    <row r="119" spans="1:10" ht="38.25">
      <c r="A119" s="259" t="s">
        <v>424</v>
      </c>
      <c r="B119" s="260" t="s">
        <v>22</v>
      </c>
      <c r="C119" s="260" t="s">
        <v>519</v>
      </c>
      <c r="D119" s="260">
        <v>2012</v>
      </c>
      <c r="E119" s="260" t="s">
        <v>504</v>
      </c>
      <c r="F119" s="260" t="s">
        <v>83</v>
      </c>
      <c r="G119" s="262" t="s">
        <v>593</v>
      </c>
      <c r="H119" s="263"/>
      <c r="I119" s="266" t="s">
        <v>504</v>
      </c>
      <c r="J119" s="267"/>
    </row>
    <row r="120" spans="1:10" ht="38.25">
      <c r="A120" s="259" t="s">
        <v>424</v>
      </c>
      <c r="B120" s="260" t="s">
        <v>22</v>
      </c>
      <c r="C120" s="260" t="s">
        <v>519</v>
      </c>
      <c r="D120" s="260">
        <v>2012</v>
      </c>
      <c r="E120" s="260" t="s">
        <v>508</v>
      </c>
      <c r="F120" s="260" t="s">
        <v>83</v>
      </c>
      <c r="G120" s="262" t="s">
        <v>593</v>
      </c>
      <c r="H120" s="263"/>
      <c r="I120" s="261" t="s">
        <v>504</v>
      </c>
      <c r="J120" s="264"/>
    </row>
    <row r="121" spans="1:10" ht="38.25">
      <c r="A121" s="259" t="s">
        <v>424</v>
      </c>
      <c r="B121" s="260" t="s">
        <v>22</v>
      </c>
      <c r="C121" s="260" t="s">
        <v>519</v>
      </c>
      <c r="D121" s="261">
        <v>2012</v>
      </c>
      <c r="E121" s="260" t="s">
        <v>509</v>
      </c>
      <c r="F121" s="260" t="s">
        <v>83</v>
      </c>
      <c r="G121" s="262" t="s">
        <v>593</v>
      </c>
      <c r="H121" s="263"/>
      <c r="I121" s="261" t="s">
        <v>504</v>
      </c>
      <c r="J121" s="264"/>
    </row>
    <row r="122" spans="1:10" ht="76.5">
      <c r="A122" s="259" t="s">
        <v>424</v>
      </c>
      <c r="B122" s="260" t="s">
        <v>22</v>
      </c>
      <c r="C122" s="260" t="s">
        <v>519</v>
      </c>
      <c r="D122" s="260">
        <v>2012</v>
      </c>
      <c r="E122" s="260" t="s">
        <v>449</v>
      </c>
      <c r="F122" s="260" t="s">
        <v>83</v>
      </c>
      <c r="G122" s="262" t="s">
        <v>536</v>
      </c>
      <c r="H122" s="263"/>
      <c r="I122" s="262" t="s">
        <v>521</v>
      </c>
      <c r="J122" s="265"/>
    </row>
    <row r="123" spans="1:10" ht="76.5">
      <c r="A123" s="259" t="s">
        <v>424</v>
      </c>
      <c r="B123" s="260" t="s">
        <v>22</v>
      </c>
      <c r="C123" s="260" t="s">
        <v>519</v>
      </c>
      <c r="D123" s="261">
        <v>2012</v>
      </c>
      <c r="E123" s="260" t="s">
        <v>520</v>
      </c>
      <c r="F123" s="260" t="s">
        <v>83</v>
      </c>
      <c r="G123" s="262" t="s">
        <v>536</v>
      </c>
      <c r="H123" s="263"/>
      <c r="I123" s="261" t="s">
        <v>521</v>
      </c>
      <c r="J123" s="264"/>
    </row>
    <row r="124" spans="1:10" ht="76.5">
      <c r="A124" s="259" t="s">
        <v>424</v>
      </c>
      <c r="B124" s="260" t="s">
        <v>22</v>
      </c>
      <c r="C124" s="260" t="s">
        <v>519</v>
      </c>
      <c r="D124" s="260">
        <v>2012</v>
      </c>
      <c r="E124" s="260" t="s">
        <v>452</v>
      </c>
      <c r="F124" s="260" t="s">
        <v>83</v>
      </c>
      <c r="G124" s="262" t="s">
        <v>536</v>
      </c>
      <c r="H124" s="263"/>
      <c r="I124" s="262" t="s">
        <v>521</v>
      </c>
      <c r="J124" s="265"/>
    </row>
    <row r="125" spans="1:10" ht="76.5">
      <c r="A125" s="259" t="s">
        <v>424</v>
      </c>
      <c r="B125" s="260" t="s">
        <v>22</v>
      </c>
      <c r="C125" s="260" t="s">
        <v>519</v>
      </c>
      <c r="D125" s="261">
        <v>2012</v>
      </c>
      <c r="E125" s="260" t="s">
        <v>475</v>
      </c>
      <c r="F125" s="260" t="s">
        <v>83</v>
      </c>
      <c r="G125" s="262" t="s">
        <v>536</v>
      </c>
      <c r="H125" s="263"/>
      <c r="I125" s="261" t="s">
        <v>521</v>
      </c>
      <c r="J125" s="264"/>
    </row>
    <row r="126" spans="1:10" ht="76.5">
      <c r="A126" s="259" t="s">
        <v>424</v>
      </c>
      <c r="B126" s="260" t="s">
        <v>22</v>
      </c>
      <c r="C126" s="260" t="s">
        <v>519</v>
      </c>
      <c r="D126" s="260">
        <v>2012</v>
      </c>
      <c r="E126" s="260" t="s">
        <v>521</v>
      </c>
      <c r="F126" s="260" t="s">
        <v>83</v>
      </c>
      <c r="G126" s="262" t="s">
        <v>536</v>
      </c>
      <c r="H126" s="263"/>
      <c r="I126" s="262" t="s">
        <v>521</v>
      </c>
      <c r="J126" s="265"/>
    </row>
    <row r="127" spans="1:10" ht="76.5">
      <c r="A127" s="259" t="s">
        <v>424</v>
      </c>
      <c r="B127" s="260" t="s">
        <v>22</v>
      </c>
      <c r="C127" s="260" t="s">
        <v>519</v>
      </c>
      <c r="D127" s="261">
        <v>2012</v>
      </c>
      <c r="E127" s="260" t="s">
        <v>457</v>
      </c>
      <c r="F127" s="260" t="s">
        <v>83</v>
      </c>
      <c r="G127" s="262" t="s">
        <v>536</v>
      </c>
      <c r="H127" s="263"/>
      <c r="I127" s="262" t="s">
        <v>521</v>
      </c>
      <c r="J127" s="265"/>
    </row>
    <row r="128" spans="1:10">
      <c r="A128" s="259" t="s">
        <v>424</v>
      </c>
      <c r="B128" s="260" t="s">
        <v>26</v>
      </c>
      <c r="C128" s="260" t="s">
        <v>522</v>
      </c>
      <c r="D128" s="261">
        <v>2012</v>
      </c>
      <c r="E128" s="260" t="s">
        <v>428</v>
      </c>
      <c r="F128" s="260" t="s">
        <v>84</v>
      </c>
      <c r="G128" s="260" t="s">
        <v>428</v>
      </c>
      <c r="H128" s="263"/>
      <c r="I128" s="260" t="s">
        <v>428</v>
      </c>
      <c r="J128" s="264"/>
    </row>
    <row r="129" spans="1:10" ht="25.5">
      <c r="A129" s="259" t="s">
        <v>424</v>
      </c>
      <c r="B129" s="260" t="s">
        <v>24</v>
      </c>
      <c r="C129" s="260" t="s">
        <v>426</v>
      </c>
      <c r="D129" s="260">
        <v>2012</v>
      </c>
      <c r="E129" s="260" t="s">
        <v>428</v>
      </c>
      <c r="F129" s="260" t="s">
        <v>83</v>
      </c>
      <c r="G129" s="262" t="s">
        <v>537</v>
      </c>
      <c r="H129" s="263"/>
      <c r="I129" s="261" t="s">
        <v>428</v>
      </c>
      <c r="J129" s="264"/>
    </row>
    <row r="130" spans="1:10" ht="25.5">
      <c r="A130" s="259" t="s">
        <v>424</v>
      </c>
      <c r="B130" s="260" t="s">
        <v>24</v>
      </c>
      <c r="C130" s="260" t="s">
        <v>426</v>
      </c>
      <c r="D130" s="261">
        <v>2012</v>
      </c>
      <c r="E130" s="260" t="s">
        <v>430</v>
      </c>
      <c r="F130" s="260" t="s">
        <v>83</v>
      </c>
      <c r="G130" s="262" t="s">
        <v>537</v>
      </c>
      <c r="H130" s="263"/>
      <c r="I130" s="262" t="s">
        <v>428</v>
      </c>
      <c r="J130" s="265"/>
    </row>
    <row r="131" spans="1:10">
      <c r="A131" s="259" t="s">
        <v>424</v>
      </c>
      <c r="B131" s="260" t="s">
        <v>24</v>
      </c>
      <c r="C131" s="260" t="s">
        <v>538</v>
      </c>
      <c r="D131" s="261">
        <v>2012</v>
      </c>
      <c r="E131" s="260" t="s">
        <v>539</v>
      </c>
      <c r="F131" s="260" t="s">
        <v>84</v>
      </c>
      <c r="G131" s="262" t="s">
        <v>435</v>
      </c>
      <c r="H131" s="263"/>
      <c r="I131" s="262" t="s">
        <v>435</v>
      </c>
      <c r="J131" s="265"/>
    </row>
    <row r="132" spans="1:10" ht="25.5">
      <c r="A132" s="259" t="s">
        <v>424</v>
      </c>
      <c r="B132" s="260" t="s">
        <v>24</v>
      </c>
      <c r="C132" s="260" t="s">
        <v>538</v>
      </c>
      <c r="D132" s="260">
        <v>2012</v>
      </c>
      <c r="E132" s="260" t="s">
        <v>540</v>
      </c>
      <c r="F132" s="260" t="s">
        <v>83</v>
      </c>
      <c r="G132" s="261" t="s">
        <v>541</v>
      </c>
      <c r="H132" s="263"/>
      <c r="I132" s="262" t="s">
        <v>436</v>
      </c>
      <c r="J132" s="265"/>
    </row>
    <row r="133" spans="1:10" ht="25.5">
      <c r="A133" s="259" t="s">
        <v>424</v>
      </c>
      <c r="B133" s="260" t="s">
        <v>24</v>
      </c>
      <c r="C133" s="260" t="s">
        <v>538</v>
      </c>
      <c r="D133" s="260">
        <v>2012</v>
      </c>
      <c r="E133" s="260" t="s">
        <v>542</v>
      </c>
      <c r="F133" s="260" t="s">
        <v>83</v>
      </c>
      <c r="G133" s="261" t="s">
        <v>541</v>
      </c>
      <c r="H133" s="263"/>
      <c r="I133" s="261" t="s">
        <v>436</v>
      </c>
      <c r="J133" s="264"/>
    </row>
    <row r="134" spans="1:10">
      <c r="A134" s="259" t="s">
        <v>424</v>
      </c>
      <c r="B134" s="260" t="s">
        <v>24</v>
      </c>
      <c r="C134" s="260" t="s">
        <v>431</v>
      </c>
      <c r="D134" s="261">
        <v>2012</v>
      </c>
      <c r="E134" s="260" t="s">
        <v>446</v>
      </c>
      <c r="F134" s="260" t="s">
        <v>84</v>
      </c>
      <c r="G134" s="262" t="s">
        <v>446</v>
      </c>
      <c r="H134" s="263"/>
      <c r="I134" s="262" t="s">
        <v>446</v>
      </c>
      <c r="J134" s="265"/>
    </row>
    <row r="135" spans="1:10" ht="51">
      <c r="A135" s="259" t="s">
        <v>424</v>
      </c>
      <c r="B135" s="260" t="s">
        <v>24</v>
      </c>
      <c r="C135" s="260" t="s">
        <v>431</v>
      </c>
      <c r="D135" s="260">
        <v>2012</v>
      </c>
      <c r="E135" s="260" t="s">
        <v>447</v>
      </c>
      <c r="F135" s="260" t="s">
        <v>83</v>
      </c>
      <c r="G135" s="262" t="s">
        <v>543</v>
      </c>
      <c r="H135" s="263"/>
      <c r="I135" s="262" t="s">
        <v>447</v>
      </c>
      <c r="J135" s="265"/>
    </row>
    <row r="136" spans="1:10" ht="51">
      <c r="A136" s="259" t="s">
        <v>424</v>
      </c>
      <c r="B136" s="260" t="s">
        <v>24</v>
      </c>
      <c r="C136" s="260" t="s">
        <v>431</v>
      </c>
      <c r="D136" s="261">
        <v>2012</v>
      </c>
      <c r="E136" s="260" t="s">
        <v>451</v>
      </c>
      <c r="F136" s="260" t="s">
        <v>83</v>
      </c>
      <c r="G136" s="262" t="s">
        <v>543</v>
      </c>
      <c r="H136" s="263"/>
      <c r="I136" s="262" t="s">
        <v>447</v>
      </c>
      <c r="J136" s="265"/>
    </row>
    <row r="137" spans="1:10" ht="51">
      <c r="A137" s="259" t="s">
        <v>424</v>
      </c>
      <c r="B137" s="260" t="s">
        <v>24</v>
      </c>
      <c r="C137" s="260" t="s">
        <v>431</v>
      </c>
      <c r="D137" s="260">
        <v>2012</v>
      </c>
      <c r="E137" s="260" t="s">
        <v>454</v>
      </c>
      <c r="F137" s="260" t="s">
        <v>83</v>
      </c>
      <c r="G137" s="262" t="s">
        <v>543</v>
      </c>
      <c r="H137" s="263"/>
      <c r="I137" s="261" t="s">
        <v>447</v>
      </c>
      <c r="J137" s="264"/>
    </row>
    <row r="138" spans="1:10" ht="51">
      <c r="A138" s="259" t="s">
        <v>424</v>
      </c>
      <c r="B138" s="260" t="s">
        <v>24</v>
      </c>
      <c r="C138" s="260" t="s">
        <v>431</v>
      </c>
      <c r="D138" s="261">
        <v>2012</v>
      </c>
      <c r="E138" s="260" t="s">
        <v>456</v>
      </c>
      <c r="F138" s="260" t="s">
        <v>83</v>
      </c>
      <c r="G138" s="262" t="s">
        <v>543</v>
      </c>
      <c r="H138" s="263"/>
      <c r="I138" s="261" t="s">
        <v>447</v>
      </c>
      <c r="J138" s="264"/>
    </row>
    <row r="139" spans="1:10" ht="38.25">
      <c r="A139" s="259" t="s">
        <v>424</v>
      </c>
      <c r="B139" s="260" t="s">
        <v>24</v>
      </c>
      <c r="C139" s="260" t="s">
        <v>431</v>
      </c>
      <c r="D139" s="260">
        <v>2012</v>
      </c>
      <c r="E139" s="260" t="s">
        <v>524</v>
      </c>
      <c r="F139" s="260" t="s">
        <v>83</v>
      </c>
      <c r="G139" s="262" t="s">
        <v>553</v>
      </c>
      <c r="H139" s="263"/>
      <c r="I139" s="262" t="s">
        <v>524</v>
      </c>
      <c r="J139" s="265"/>
    </row>
    <row r="140" spans="1:10" ht="38.25">
      <c r="A140" s="259" t="s">
        <v>424</v>
      </c>
      <c r="B140" s="260" t="s">
        <v>24</v>
      </c>
      <c r="C140" s="260" t="s">
        <v>431</v>
      </c>
      <c r="D140" s="261">
        <v>2012</v>
      </c>
      <c r="E140" s="260" t="s">
        <v>523</v>
      </c>
      <c r="F140" s="260" t="s">
        <v>83</v>
      </c>
      <c r="G140" s="262" t="s">
        <v>553</v>
      </c>
      <c r="H140" s="263"/>
      <c r="I140" s="262" t="s">
        <v>524</v>
      </c>
      <c r="J140" s="265"/>
    </row>
    <row r="141" spans="1:10" ht="38.25">
      <c r="A141" s="259" t="s">
        <v>424</v>
      </c>
      <c r="B141" s="260" t="s">
        <v>24</v>
      </c>
      <c r="C141" s="260" t="s">
        <v>431</v>
      </c>
      <c r="D141" s="260">
        <v>2012</v>
      </c>
      <c r="E141" s="260" t="s">
        <v>525</v>
      </c>
      <c r="F141" s="260" t="s">
        <v>83</v>
      </c>
      <c r="G141" s="262" t="s">
        <v>553</v>
      </c>
      <c r="H141" s="263"/>
      <c r="I141" s="262" t="s">
        <v>524</v>
      </c>
      <c r="J141" s="265"/>
    </row>
    <row r="142" spans="1:10" ht="51">
      <c r="A142" s="259" t="s">
        <v>424</v>
      </c>
      <c r="B142" s="260" t="s">
        <v>24</v>
      </c>
      <c r="C142" s="260" t="s">
        <v>431</v>
      </c>
      <c r="D142" s="261">
        <v>2012</v>
      </c>
      <c r="E142" s="260" t="s">
        <v>450</v>
      </c>
      <c r="F142" s="260" t="s">
        <v>83</v>
      </c>
      <c r="G142" s="262" t="s">
        <v>544</v>
      </c>
      <c r="H142" s="263"/>
      <c r="I142" s="261" t="s">
        <v>450</v>
      </c>
      <c r="J142" s="264"/>
    </row>
    <row r="143" spans="1:10" ht="51">
      <c r="A143" s="259" t="s">
        <v>424</v>
      </c>
      <c r="B143" s="260" t="s">
        <v>24</v>
      </c>
      <c r="C143" s="260" t="s">
        <v>431</v>
      </c>
      <c r="D143" s="260">
        <v>2012</v>
      </c>
      <c r="E143" s="260" t="s">
        <v>428</v>
      </c>
      <c r="F143" s="260" t="s">
        <v>83</v>
      </c>
      <c r="G143" s="262" t="s">
        <v>544</v>
      </c>
      <c r="H143" s="263"/>
      <c r="I143" s="262" t="s">
        <v>450</v>
      </c>
      <c r="J143" s="265"/>
    </row>
    <row r="144" spans="1:10" ht="51">
      <c r="A144" s="259" t="s">
        <v>424</v>
      </c>
      <c r="B144" s="260" t="s">
        <v>24</v>
      </c>
      <c r="C144" s="260" t="s">
        <v>431</v>
      </c>
      <c r="D144" s="261">
        <v>2012</v>
      </c>
      <c r="E144" s="260" t="s">
        <v>430</v>
      </c>
      <c r="F144" s="260" t="s">
        <v>83</v>
      </c>
      <c r="G144" s="262" t="s">
        <v>544</v>
      </c>
      <c r="H144" s="263"/>
      <c r="I144" s="262" t="s">
        <v>450</v>
      </c>
      <c r="J144" s="265"/>
    </row>
    <row r="145" spans="1:10" ht="51">
      <c r="A145" s="259" t="s">
        <v>424</v>
      </c>
      <c r="B145" s="260" t="s">
        <v>24</v>
      </c>
      <c r="C145" s="260" t="s">
        <v>431</v>
      </c>
      <c r="D145" s="260">
        <v>2012</v>
      </c>
      <c r="E145" s="260" t="s">
        <v>458</v>
      </c>
      <c r="F145" s="260" t="s">
        <v>83</v>
      </c>
      <c r="G145" s="262" t="s">
        <v>544</v>
      </c>
      <c r="H145" s="263"/>
      <c r="I145" s="261" t="s">
        <v>450</v>
      </c>
      <c r="J145" s="264"/>
    </row>
    <row r="146" spans="1:10" ht="25.5">
      <c r="A146" s="259" t="s">
        <v>424</v>
      </c>
      <c r="B146" s="260" t="s">
        <v>24</v>
      </c>
      <c r="C146" s="260" t="s">
        <v>431</v>
      </c>
      <c r="D146" s="261">
        <v>2012</v>
      </c>
      <c r="E146" s="260" t="s">
        <v>461</v>
      </c>
      <c r="F146" s="260" t="s">
        <v>83</v>
      </c>
      <c r="G146" s="262" t="s">
        <v>545</v>
      </c>
      <c r="H146" s="263"/>
      <c r="I146" s="262" t="s">
        <v>461</v>
      </c>
      <c r="J146" s="265"/>
    </row>
    <row r="147" spans="1:10" ht="25.5">
      <c r="A147" s="259" t="s">
        <v>424</v>
      </c>
      <c r="B147" s="260" t="s">
        <v>24</v>
      </c>
      <c r="C147" s="260" t="s">
        <v>431</v>
      </c>
      <c r="D147" s="260">
        <v>2012</v>
      </c>
      <c r="E147" s="260" t="s">
        <v>460</v>
      </c>
      <c r="F147" s="260" t="s">
        <v>83</v>
      </c>
      <c r="G147" s="262" t="s">
        <v>545</v>
      </c>
      <c r="H147" s="263"/>
      <c r="I147" s="262" t="s">
        <v>461</v>
      </c>
      <c r="J147" s="265"/>
    </row>
    <row r="148" spans="1:10" ht="25.5">
      <c r="A148" s="259" t="s">
        <v>424</v>
      </c>
      <c r="B148" s="260" t="s">
        <v>24</v>
      </c>
      <c r="C148" s="260" t="s">
        <v>467</v>
      </c>
      <c r="D148" s="260">
        <v>2012</v>
      </c>
      <c r="E148" s="260" t="s">
        <v>524</v>
      </c>
      <c r="F148" s="260" t="s">
        <v>83</v>
      </c>
      <c r="G148" s="262" t="s">
        <v>554</v>
      </c>
      <c r="H148" s="263"/>
      <c r="I148" s="262" t="s">
        <v>524</v>
      </c>
      <c r="J148" s="265"/>
    </row>
    <row r="149" spans="1:10" ht="25.5">
      <c r="A149" s="259" t="s">
        <v>424</v>
      </c>
      <c r="B149" s="260" t="s">
        <v>24</v>
      </c>
      <c r="C149" s="260" t="s">
        <v>467</v>
      </c>
      <c r="D149" s="261">
        <v>2012</v>
      </c>
      <c r="E149" s="260" t="s">
        <v>526</v>
      </c>
      <c r="F149" s="260" t="s">
        <v>83</v>
      </c>
      <c r="G149" s="262" t="s">
        <v>554</v>
      </c>
      <c r="H149" s="263"/>
      <c r="I149" s="261" t="s">
        <v>524</v>
      </c>
      <c r="J149" s="264"/>
    </row>
    <row r="150" spans="1:10" ht="51">
      <c r="A150" s="259" t="s">
        <v>424</v>
      </c>
      <c r="B150" s="260" t="s">
        <v>24</v>
      </c>
      <c r="C150" s="260" t="s">
        <v>467</v>
      </c>
      <c r="D150" s="260">
        <v>2012</v>
      </c>
      <c r="E150" s="260" t="s">
        <v>449</v>
      </c>
      <c r="F150" s="260" t="s">
        <v>83</v>
      </c>
      <c r="G150" s="262" t="s">
        <v>546</v>
      </c>
      <c r="H150" s="263"/>
      <c r="I150" s="262" t="s">
        <v>452</v>
      </c>
      <c r="J150" s="265"/>
    </row>
    <row r="151" spans="1:10" ht="51">
      <c r="A151" s="259" t="s">
        <v>424</v>
      </c>
      <c r="B151" s="260" t="s">
        <v>24</v>
      </c>
      <c r="C151" s="260" t="s">
        <v>467</v>
      </c>
      <c r="D151" s="261">
        <v>2012</v>
      </c>
      <c r="E151" s="260" t="s">
        <v>452</v>
      </c>
      <c r="F151" s="260" t="s">
        <v>83</v>
      </c>
      <c r="G151" s="262" t="s">
        <v>546</v>
      </c>
      <c r="H151" s="263"/>
      <c r="I151" s="262" t="s">
        <v>452</v>
      </c>
      <c r="J151" s="265"/>
    </row>
    <row r="152" spans="1:10" ht="51">
      <c r="A152" s="259" t="s">
        <v>424</v>
      </c>
      <c r="B152" s="260" t="s">
        <v>24</v>
      </c>
      <c r="C152" s="260" t="s">
        <v>467</v>
      </c>
      <c r="D152" s="260">
        <v>2012</v>
      </c>
      <c r="E152" s="260" t="s">
        <v>475</v>
      </c>
      <c r="F152" s="260" t="s">
        <v>83</v>
      </c>
      <c r="G152" s="262" t="s">
        <v>546</v>
      </c>
      <c r="H152" s="263"/>
      <c r="I152" s="262" t="s">
        <v>452</v>
      </c>
      <c r="J152" s="265"/>
    </row>
    <row r="153" spans="1:10" ht="51">
      <c r="A153" s="259" t="s">
        <v>424</v>
      </c>
      <c r="B153" s="260" t="s">
        <v>24</v>
      </c>
      <c r="C153" s="260" t="s">
        <v>467</v>
      </c>
      <c r="D153" s="261">
        <v>2012</v>
      </c>
      <c r="E153" s="260" t="s">
        <v>457</v>
      </c>
      <c r="F153" s="260" t="s">
        <v>83</v>
      </c>
      <c r="G153" s="262" t="s">
        <v>546</v>
      </c>
      <c r="H153" s="263"/>
      <c r="I153" s="262" t="s">
        <v>452</v>
      </c>
      <c r="J153" s="265"/>
    </row>
    <row r="154" spans="1:10" ht="38.25">
      <c r="A154" s="259" t="s">
        <v>424</v>
      </c>
      <c r="B154" s="260" t="s">
        <v>24</v>
      </c>
      <c r="C154" s="260" t="s">
        <v>467</v>
      </c>
      <c r="D154" s="260">
        <v>2012</v>
      </c>
      <c r="E154" s="260" t="s">
        <v>450</v>
      </c>
      <c r="F154" s="260" t="s">
        <v>83</v>
      </c>
      <c r="G154" s="262" t="s">
        <v>547</v>
      </c>
      <c r="H154" s="263"/>
      <c r="I154" s="261" t="s">
        <v>458</v>
      </c>
      <c r="J154" s="264"/>
    </row>
    <row r="155" spans="1:10" ht="38.25">
      <c r="A155" s="259" t="s">
        <v>424</v>
      </c>
      <c r="B155" s="260" t="s">
        <v>24</v>
      </c>
      <c r="C155" s="260" t="s">
        <v>467</v>
      </c>
      <c r="D155" s="261">
        <v>2012</v>
      </c>
      <c r="E155" s="260" t="s">
        <v>476</v>
      </c>
      <c r="F155" s="260" t="s">
        <v>83</v>
      </c>
      <c r="G155" s="262" t="s">
        <v>547</v>
      </c>
      <c r="H155" s="263"/>
      <c r="I155" s="262" t="s">
        <v>458</v>
      </c>
      <c r="J155" s="265"/>
    </row>
    <row r="156" spans="1:10" ht="38.25">
      <c r="A156" s="259" t="s">
        <v>424</v>
      </c>
      <c r="B156" s="260" t="s">
        <v>24</v>
      </c>
      <c r="C156" s="260" t="s">
        <v>467</v>
      </c>
      <c r="D156" s="260">
        <v>2012</v>
      </c>
      <c r="E156" s="260" t="s">
        <v>458</v>
      </c>
      <c r="F156" s="260" t="s">
        <v>83</v>
      </c>
      <c r="G156" s="262" t="s">
        <v>547</v>
      </c>
      <c r="H156" s="263"/>
      <c r="I156" s="261" t="s">
        <v>458</v>
      </c>
      <c r="J156" s="264"/>
    </row>
    <row r="157" spans="1:10">
      <c r="A157" s="259" t="s">
        <v>424</v>
      </c>
      <c r="B157" s="260" t="s">
        <v>24</v>
      </c>
      <c r="C157" s="260" t="s">
        <v>467</v>
      </c>
      <c r="D157" s="261">
        <v>2012</v>
      </c>
      <c r="E157" s="260" t="s">
        <v>461</v>
      </c>
      <c r="F157" s="260" t="s">
        <v>84</v>
      </c>
      <c r="G157" s="262" t="s">
        <v>461</v>
      </c>
      <c r="H157" s="263"/>
      <c r="I157" s="261" t="s">
        <v>461</v>
      </c>
      <c r="J157" s="264"/>
    </row>
    <row r="158" spans="1:10">
      <c r="A158" s="259" t="s">
        <v>424</v>
      </c>
      <c r="B158" s="260" t="s">
        <v>24</v>
      </c>
      <c r="C158" s="260" t="s">
        <v>477</v>
      </c>
      <c r="D158" s="261">
        <v>2012</v>
      </c>
      <c r="E158" s="260" t="s">
        <v>434</v>
      </c>
      <c r="F158" s="260" t="s">
        <v>84</v>
      </c>
      <c r="G158" s="261" t="s">
        <v>434</v>
      </c>
      <c r="H158" s="260"/>
      <c r="I158" s="261" t="s">
        <v>434</v>
      </c>
      <c r="J158" s="264"/>
    </row>
    <row r="159" spans="1:10">
      <c r="A159" s="259" t="s">
        <v>424</v>
      </c>
      <c r="B159" s="260" t="s">
        <v>24</v>
      </c>
      <c r="C159" s="260" t="s">
        <v>477</v>
      </c>
      <c r="D159" s="260">
        <v>2012</v>
      </c>
      <c r="E159" s="260" t="s">
        <v>436</v>
      </c>
      <c r="F159" s="260" t="s">
        <v>84</v>
      </c>
      <c r="G159" s="261" t="s">
        <v>436</v>
      </c>
      <c r="H159" s="260"/>
      <c r="I159" s="261" t="s">
        <v>436</v>
      </c>
      <c r="J159" s="264"/>
    </row>
    <row r="160" spans="1:10" ht="25.5">
      <c r="A160" s="259" t="s">
        <v>424</v>
      </c>
      <c r="B160" s="268" t="s">
        <v>24</v>
      </c>
      <c r="C160" s="260" t="s">
        <v>477</v>
      </c>
      <c r="D160" s="261">
        <v>2012</v>
      </c>
      <c r="E160" s="260" t="s">
        <v>435</v>
      </c>
      <c r="F160" s="260" t="s">
        <v>83</v>
      </c>
      <c r="G160" s="261" t="s">
        <v>548</v>
      </c>
      <c r="H160" s="260"/>
      <c r="I160" s="261" t="s">
        <v>438</v>
      </c>
      <c r="J160" s="264"/>
    </row>
    <row r="161" spans="1:10" ht="25.5">
      <c r="A161" s="259" t="s">
        <v>424</v>
      </c>
      <c r="B161" s="260" t="s">
        <v>24</v>
      </c>
      <c r="C161" s="260" t="s">
        <v>477</v>
      </c>
      <c r="D161" s="260">
        <v>2012</v>
      </c>
      <c r="E161" s="260" t="s">
        <v>438</v>
      </c>
      <c r="F161" s="260" t="s">
        <v>83</v>
      </c>
      <c r="G161" s="261" t="s">
        <v>548</v>
      </c>
      <c r="H161" s="260"/>
      <c r="I161" s="261" t="s">
        <v>438</v>
      </c>
      <c r="J161" s="264"/>
    </row>
    <row r="162" spans="1:10">
      <c r="A162" s="259" t="s">
        <v>424</v>
      </c>
      <c r="B162" s="260" t="s">
        <v>24</v>
      </c>
      <c r="C162" s="260" t="s">
        <v>477</v>
      </c>
      <c r="D162" s="260">
        <v>2012</v>
      </c>
      <c r="E162" s="260" t="s">
        <v>446</v>
      </c>
      <c r="F162" s="260" t="s">
        <v>84</v>
      </c>
      <c r="G162" s="261" t="s">
        <v>446</v>
      </c>
      <c r="H162" s="260"/>
      <c r="I162" s="261" t="s">
        <v>446</v>
      </c>
      <c r="J162" s="264"/>
    </row>
    <row r="163" spans="1:10" ht="51">
      <c r="A163" s="259" t="s">
        <v>424</v>
      </c>
      <c r="B163" s="260" t="s">
        <v>24</v>
      </c>
      <c r="C163" s="260" t="s">
        <v>477</v>
      </c>
      <c r="D163" s="261">
        <v>2012</v>
      </c>
      <c r="E163" s="260" t="s">
        <v>447</v>
      </c>
      <c r="F163" s="260" t="s">
        <v>83</v>
      </c>
      <c r="G163" s="261" t="s">
        <v>543</v>
      </c>
      <c r="H163" s="260"/>
      <c r="I163" s="261" t="s">
        <v>447</v>
      </c>
      <c r="J163" s="264"/>
    </row>
    <row r="164" spans="1:10" ht="51">
      <c r="A164" s="259" t="s">
        <v>424</v>
      </c>
      <c r="B164" s="260" t="s">
        <v>24</v>
      </c>
      <c r="C164" s="260" t="s">
        <v>477</v>
      </c>
      <c r="D164" s="260">
        <v>2012</v>
      </c>
      <c r="E164" s="260" t="s">
        <v>451</v>
      </c>
      <c r="F164" s="260" t="s">
        <v>83</v>
      </c>
      <c r="G164" s="261" t="s">
        <v>543</v>
      </c>
      <c r="H164" s="260"/>
      <c r="I164" s="261" t="s">
        <v>447</v>
      </c>
      <c r="J164" s="264"/>
    </row>
    <row r="165" spans="1:10" ht="51">
      <c r="A165" s="259" t="s">
        <v>424</v>
      </c>
      <c r="B165" s="260" t="s">
        <v>24</v>
      </c>
      <c r="C165" s="260" t="s">
        <v>477</v>
      </c>
      <c r="D165" s="261">
        <v>2012</v>
      </c>
      <c r="E165" s="260" t="s">
        <v>454</v>
      </c>
      <c r="F165" s="260" t="s">
        <v>83</v>
      </c>
      <c r="G165" s="261" t="s">
        <v>543</v>
      </c>
      <c r="H165" s="260"/>
      <c r="I165" s="261" t="s">
        <v>447</v>
      </c>
      <c r="J165" s="264"/>
    </row>
    <row r="166" spans="1:10" ht="51">
      <c r="A166" s="259" t="s">
        <v>424</v>
      </c>
      <c r="B166" s="260" t="s">
        <v>24</v>
      </c>
      <c r="C166" s="260" t="s">
        <v>477</v>
      </c>
      <c r="D166" s="260">
        <v>2012</v>
      </c>
      <c r="E166" s="260" t="s">
        <v>456</v>
      </c>
      <c r="F166" s="260" t="s">
        <v>83</v>
      </c>
      <c r="G166" s="261" t="s">
        <v>543</v>
      </c>
      <c r="H166" s="260"/>
      <c r="I166" s="261" t="s">
        <v>447</v>
      </c>
      <c r="J166" s="264"/>
    </row>
    <row r="167" spans="1:10" ht="25.5">
      <c r="A167" s="259" t="s">
        <v>424</v>
      </c>
      <c r="B167" s="260" t="s">
        <v>24</v>
      </c>
      <c r="C167" s="260" t="s">
        <v>477</v>
      </c>
      <c r="D167" s="261">
        <v>2012</v>
      </c>
      <c r="E167" s="260" t="s">
        <v>480</v>
      </c>
      <c r="F167" s="260" t="s">
        <v>83</v>
      </c>
      <c r="G167" s="261" t="s">
        <v>549</v>
      </c>
      <c r="H167" s="260"/>
      <c r="I167" s="261" t="s">
        <v>480</v>
      </c>
      <c r="J167" s="264"/>
    </row>
    <row r="168" spans="1:10" ht="25.5">
      <c r="A168" s="259" t="s">
        <v>424</v>
      </c>
      <c r="B168" s="260" t="s">
        <v>24</v>
      </c>
      <c r="C168" s="260" t="s">
        <v>477</v>
      </c>
      <c r="D168" s="260">
        <v>2012</v>
      </c>
      <c r="E168" s="260" t="s">
        <v>481</v>
      </c>
      <c r="F168" s="260" t="s">
        <v>83</v>
      </c>
      <c r="G168" s="261" t="s">
        <v>549</v>
      </c>
      <c r="H168" s="260"/>
      <c r="I168" s="261" t="s">
        <v>480</v>
      </c>
      <c r="J168" s="264"/>
    </row>
    <row r="169" spans="1:10" ht="38.25">
      <c r="A169" s="259" t="s">
        <v>424</v>
      </c>
      <c r="B169" s="260" t="s">
        <v>24</v>
      </c>
      <c r="C169" s="260" t="s">
        <v>477</v>
      </c>
      <c r="D169" s="261">
        <v>2012</v>
      </c>
      <c r="E169" s="260" t="s">
        <v>525</v>
      </c>
      <c r="F169" s="260" t="s">
        <v>83</v>
      </c>
      <c r="G169" s="261" t="s">
        <v>555</v>
      </c>
      <c r="H169" s="260"/>
      <c r="I169" s="261" t="s">
        <v>523</v>
      </c>
      <c r="J169" s="264"/>
    </row>
    <row r="170" spans="1:10" ht="38.25">
      <c r="A170" s="259" t="s">
        <v>424</v>
      </c>
      <c r="B170" s="260" t="s">
        <v>24</v>
      </c>
      <c r="C170" s="260" t="s">
        <v>477</v>
      </c>
      <c r="D170" s="260">
        <v>2012</v>
      </c>
      <c r="E170" s="260" t="s">
        <v>107</v>
      </c>
      <c r="F170" s="260" t="s">
        <v>83</v>
      </c>
      <c r="G170" s="261" t="s">
        <v>555</v>
      </c>
      <c r="H170" s="260"/>
      <c r="I170" s="261" t="s">
        <v>523</v>
      </c>
      <c r="J170" s="264"/>
    </row>
    <row r="171" spans="1:10" ht="38.25">
      <c r="A171" s="259" t="s">
        <v>424</v>
      </c>
      <c r="B171" s="260" t="s">
        <v>24</v>
      </c>
      <c r="C171" s="260" t="s">
        <v>477</v>
      </c>
      <c r="D171" s="261">
        <v>2012</v>
      </c>
      <c r="E171" s="260" t="s">
        <v>523</v>
      </c>
      <c r="F171" s="260" t="s">
        <v>83</v>
      </c>
      <c r="G171" s="261" t="s">
        <v>555</v>
      </c>
      <c r="H171" s="260"/>
      <c r="I171" s="261" t="s">
        <v>523</v>
      </c>
      <c r="J171" s="264"/>
    </row>
    <row r="172" spans="1:10">
      <c r="A172" s="259" t="s">
        <v>424</v>
      </c>
      <c r="B172" s="260" t="s">
        <v>24</v>
      </c>
      <c r="C172" s="260" t="s">
        <v>477</v>
      </c>
      <c r="D172" s="260">
        <v>2012</v>
      </c>
      <c r="E172" s="261" t="s">
        <v>550</v>
      </c>
      <c r="F172" s="260" t="s">
        <v>84</v>
      </c>
      <c r="G172" s="261"/>
      <c r="H172" s="260"/>
      <c r="I172" s="261" t="s">
        <v>550</v>
      </c>
      <c r="J172" s="264"/>
    </row>
    <row r="173" spans="1:10" ht="51">
      <c r="A173" s="259" t="s">
        <v>424</v>
      </c>
      <c r="B173" s="260" t="s">
        <v>24</v>
      </c>
      <c r="C173" s="260" t="s">
        <v>477</v>
      </c>
      <c r="D173" s="261">
        <v>2012</v>
      </c>
      <c r="E173" s="260" t="s">
        <v>450</v>
      </c>
      <c r="F173" s="260" t="s">
        <v>83</v>
      </c>
      <c r="G173" s="261" t="s">
        <v>544</v>
      </c>
      <c r="H173" s="260"/>
      <c r="I173" s="261" t="s">
        <v>450</v>
      </c>
      <c r="J173" s="264"/>
    </row>
    <row r="174" spans="1:10" ht="51">
      <c r="A174" s="259" t="s">
        <v>424</v>
      </c>
      <c r="B174" s="260" t="s">
        <v>24</v>
      </c>
      <c r="C174" s="260" t="s">
        <v>477</v>
      </c>
      <c r="D174" s="260">
        <v>2012</v>
      </c>
      <c r="E174" s="260" t="s">
        <v>428</v>
      </c>
      <c r="F174" s="260" t="s">
        <v>83</v>
      </c>
      <c r="G174" s="261" t="s">
        <v>544</v>
      </c>
      <c r="H174" s="260"/>
      <c r="I174" s="261" t="s">
        <v>450</v>
      </c>
      <c r="J174" s="264"/>
    </row>
    <row r="175" spans="1:10" ht="51">
      <c r="A175" s="259" t="s">
        <v>424</v>
      </c>
      <c r="B175" s="260" t="s">
        <v>24</v>
      </c>
      <c r="C175" s="260" t="s">
        <v>477</v>
      </c>
      <c r="D175" s="261">
        <v>2012</v>
      </c>
      <c r="E175" s="260" t="s">
        <v>430</v>
      </c>
      <c r="F175" s="260" t="s">
        <v>83</v>
      </c>
      <c r="G175" s="261" t="s">
        <v>544</v>
      </c>
      <c r="H175" s="260"/>
      <c r="I175" s="261" t="s">
        <v>450</v>
      </c>
      <c r="J175" s="264"/>
    </row>
    <row r="176" spans="1:10" ht="51">
      <c r="A176" s="259" t="s">
        <v>424</v>
      </c>
      <c r="B176" s="260" t="s">
        <v>24</v>
      </c>
      <c r="C176" s="260" t="s">
        <v>477</v>
      </c>
      <c r="D176" s="260">
        <v>2012</v>
      </c>
      <c r="E176" s="260" t="s">
        <v>458</v>
      </c>
      <c r="F176" s="260" t="s">
        <v>83</v>
      </c>
      <c r="G176" s="261" t="s">
        <v>544</v>
      </c>
      <c r="H176" s="260"/>
      <c r="I176" s="261" t="s">
        <v>450</v>
      </c>
      <c r="J176" s="264"/>
    </row>
    <row r="177" spans="1:10" ht="51">
      <c r="A177" s="259" t="s">
        <v>424</v>
      </c>
      <c r="B177" s="260" t="s">
        <v>24</v>
      </c>
      <c r="C177" s="260" t="s">
        <v>477</v>
      </c>
      <c r="D177" s="261">
        <v>2012</v>
      </c>
      <c r="E177" s="260" t="s">
        <v>449</v>
      </c>
      <c r="F177" s="260" t="s">
        <v>83</v>
      </c>
      <c r="G177" s="261" t="s">
        <v>546</v>
      </c>
      <c r="H177" s="260"/>
      <c r="I177" s="261" t="s">
        <v>457</v>
      </c>
      <c r="J177" s="264"/>
    </row>
    <row r="178" spans="1:10" ht="51">
      <c r="A178" s="259" t="s">
        <v>424</v>
      </c>
      <c r="B178" s="260" t="s">
        <v>24</v>
      </c>
      <c r="C178" s="260" t="s">
        <v>477</v>
      </c>
      <c r="D178" s="260">
        <v>2012</v>
      </c>
      <c r="E178" s="260" t="s">
        <v>452</v>
      </c>
      <c r="F178" s="260" t="s">
        <v>83</v>
      </c>
      <c r="G178" s="261" t="s">
        <v>546</v>
      </c>
      <c r="H178" s="260"/>
      <c r="I178" s="261" t="s">
        <v>457</v>
      </c>
      <c r="J178" s="264"/>
    </row>
    <row r="179" spans="1:10" ht="51">
      <c r="A179" s="259" t="s">
        <v>424</v>
      </c>
      <c r="B179" s="260" t="s">
        <v>24</v>
      </c>
      <c r="C179" s="260" t="s">
        <v>477</v>
      </c>
      <c r="D179" s="261">
        <v>2012</v>
      </c>
      <c r="E179" s="260" t="s">
        <v>475</v>
      </c>
      <c r="F179" s="260" t="s">
        <v>83</v>
      </c>
      <c r="G179" s="261" t="s">
        <v>546</v>
      </c>
      <c r="H179" s="260"/>
      <c r="I179" s="261" t="s">
        <v>457</v>
      </c>
      <c r="J179" s="264"/>
    </row>
    <row r="180" spans="1:10" ht="51">
      <c r="A180" s="259" t="s">
        <v>424</v>
      </c>
      <c r="B180" s="260" t="s">
        <v>24</v>
      </c>
      <c r="C180" s="260" t="s">
        <v>477</v>
      </c>
      <c r="D180" s="260">
        <v>2012</v>
      </c>
      <c r="E180" s="260" t="s">
        <v>457</v>
      </c>
      <c r="F180" s="260" t="s">
        <v>83</v>
      </c>
      <c r="G180" s="261" t="s">
        <v>546</v>
      </c>
      <c r="H180" s="260"/>
      <c r="I180" s="261" t="s">
        <v>457</v>
      </c>
      <c r="J180" s="264"/>
    </row>
    <row r="181" spans="1:10" ht="25.5">
      <c r="A181" s="259" t="s">
        <v>424</v>
      </c>
      <c r="B181" s="260" t="s">
        <v>24</v>
      </c>
      <c r="C181" s="260" t="s">
        <v>477</v>
      </c>
      <c r="D181" s="261">
        <v>2012</v>
      </c>
      <c r="E181" s="260" t="s">
        <v>482</v>
      </c>
      <c r="F181" s="260" t="s">
        <v>83</v>
      </c>
      <c r="G181" s="261" t="s">
        <v>551</v>
      </c>
      <c r="H181" s="260"/>
      <c r="I181" s="261" t="s">
        <v>460</v>
      </c>
      <c r="J181" s="264"/>
    </row>
    <row r="182" spans="1:10" ht="25.5">
      <c r="A182" s="259" t="s">
        <v>424</v>
      </c>
      <c r="B182" s="260" t="s">
        <v>24</v>
      </c>
      <c r="C182" s="260" t="s">
        <v>477</v>
      </c>
      <c r="D182" s="260">
        <v>2012</v>
      </c>
      <c r="E182" s="260" t="s">
        <v>460</v>
      </c>
      <c r="F182" s="260" t="s">
        <v>83</v>
      </c>
      <c r="G182" s="261" t="s">
        <v>551</v>
      </c>
      <c r="H182" s="260"/>
      <c r="I182" s="261" t="s">
        <v>460</v>
      </c>
      <c r="J182" s="264"/>
    </row>
    <row r="183" spans="1:10">
      <c r="A183" s="259" t="s">
        <v>424</v>
      </c>
      <c r="B183" s="260" t="s">
        <v>24</v>
      </c>
      <c r="C183" s="260" t="s">
        <v>477</v>
      </c>
      <c r="D183" s="261">
        <v>2012</v>
      </c>
      <c r="E183" s="260" t="s">
        <v>484</v>
      </c>
      <c r="F183" s="260" t="s">
        <v>84</v>
      </c>
      <c r="G183" s="261" t="s">
        <v>484</v>
      </c>
      <c r="H183" s="260"/>
      <c r="I183" s="261" t="s">
        <v>484</v>
      </c>
      <c r="J183" s="264"/>
    </row>
    <row r="184" spans="1:10" ht="25.5">
      <c r="A184" s="259" t="s">
        <v>424</v>
      </c>
      <c r="B184" s="268" t="s">
        <v>22</v>
      </c>
      <c r="C184" s="260" t="s">
        <v>486</v>
      </c>
      <c r="D184" s="260">
        <v>2013</v>
      </c>
      <c r="E184" s="260" t="s">
        <v>470</v>
      </c>
      <c r="F184" s="260" t="s">
        <v>83</v>
      </c>
      <c r="G184" s="262" t="s">
        <v>530</v>
      </c>
      <c r="H184" s="263"/>
      <c r="I184" s="262" t="s">
        <v>552</v>
      </c>
      <c r="J184" s="265"/>
    </row>
    <row r="185" spans="1:10" ht="25.5">
      <c r="A185" s="259" t="s">
        <v>424</v>
      </c>
      <c r="B185" s="260" t="s">
        <v>22</v>
      </c>
      <c r="C185" s="261" t="s">
        <v>486</v>
      </c>
      <c r="D185" s="261">
        <v>2013</v>
      </c>
      <c r="E185" s="260" t="s">
        <v>489</v>
      </c>
      <c r="F185" s="260" t="s">
        <v>83</v>
      </c>
      <c r="G185" s="262" t="s">
        <v>530</v>
      </c>
      <c r="H185" s="263"/>
      <c r="I185" s="262" t="s">
        <v>552</v>
      </c>
      <c r="J185" s="264"/>
    </row>
    <row r="186" spans="1:10" ht="25.5">
      <c r="A186" s="259" t="s">
        <v>424</v>
      </c>
      <c r="B186" s="260" t="s">
        <v>22</v>
      </c>
      <c r="C186" s="260" t="s">
        <v>486</v>
      </c>
      <c r="D186" s="260">
        <v>2013</v>
      </c>
      <c r="E186" s="260" t="s">
        <v>495</v>
      </c>
      <c r="F186" s="260" t="s">
        <v>83</v>
      </c>
      <c r="G186" s="262" t="s">
        <v>532</v>
      </c>
      <c r="H186" s="263"/>
      <c r="I186" s="261" t="s">
        <v>495</v>
      </c>
      <c r="J186" s="264"/>
    </row>
    <row r="187" spans="1:10" ht="25.5">
      <c r="A187" s="259" t="s">
        <v>424</v>
      </c>
      <c r="B187" s="260" t="s">
        <v>22</v>
      </c>
      <c r="C187" s="260" t="s">
        <v>486</v>
      </c>
      <c r="D187" s="261">
        <v>2013</v>
      </c>
      <c r="E187" s="260" t="s">
        <v>494</v>
      </c>
      <c r="F187" s="260" t="s">
        <v>83</v>
      </c>
      <c r="G187" s="262" t="s">
        <v>532</v>
      </c>
      <c r="H187" s="263"/>
      <c r="I187" s="262" t="s">
        <v>495</v>
      </c>
      <c r="J187" s="265"/>
    </row>
    <row r="188" spans="1:10" ht="51">
      <c r="A188" s="259" t="s">
        <v>424</v>
      </c>
      <c r="B188" s="260" t="s">
        <v>22</v>
      </c>
      <c r="C188" s="260" t="s">
        <v>486</v>
      </c>
      <c r="D188" s="260">
        <v>2013</v>
      </c>
      <c r="E188" s="260" t="s">
        <v>504</v>
      </c>
      <c r="F188" s="260" t="s">
        <v>83</v>
      </c>
      <c r="G188" s="262" t="s">
        <v>592</v>
      </c>
      <c r="H188" s="263"/>
      <c r="I188" s="262" t="s">
        <v>504</v>
      </c>
      <c r="J188" s="265"/>
    </row>
    <row r="189" spans="1:10" ht="51">
      <c r="A189" s="259" t="s">
        <v>424</v>
      </c>
      <c r="B189" s="260" t="s">
        <v>22</v>
      </c>
      <c r="C189" s="260" t="s">
        <v>486</v>
      </c>
      <c r="D189" s="260">
        <v>2013</v>
      </c>
      <c r="E189" s="260" t="s">
        <v>508</v>
      </c>
      <c r="F189" s="260" t="s">
        <v>83</v>
      </c>
      <c r="G189" s="262" t="s">
        <v>592</v>
      </c>
      <c r="H189" s="263"/>
      <c r="I189" s="262" t="s">
        <v>504</v>
      </c>
      <c r="J189" s="265"/>
    </row>
    <row r="190" spans="1:10" ht="51">
      <c r="A190" s="259" t="s">
        <v>424</v>
      </c>
      <c r="B190" s="260" t="s">
        <v>22</v>
      </c>
      <c r="C190" s="260" t="s">
        <v>486</v>
      </c>
      <c r="D190" s="260">
        <v>2013</v>
      </c>
      <c r="E190" s="260" t="s">
        <v>509</v>
      </c>
      <c r="F190" s="260" t="s">
        <v>83</v>
      </c>
      <c r="G190" s="262" t="s">
        <v>592</v>
      </c>
      <c r="H190" s="263"/>
      <c r="I190" s="262" t="s">
        <v>504</v>
      </c>
      <c r="J190" s="265"/>
    </row>
    <row r="191" spans="1:10" ht="51">
      <c r="A191" s="259" t="s">
        <v>424</v>
      </c>
      <c r="B191" s="260" t="s">
        <v>22</v>
      </c>
      <c r="C191" s="260" t="s">
        <v>486</v>
      </c>
      <c r="D191" s="260">
        <v>2013</v>
      </c>
      <c r="E191" s="260" t="s">
        <v>516</v>
      </c>
      <c r="F191" s="260" t="s">
        <v>83</v>
      </c>
      <c r="G191" s="262" t="s">
        <v>592</v>
      </c>
      <c r="H191" s="263"/>
      <c r="I191" s="262" t="s">
        <v>504</v>
      </c>
      <c r="J191" s="265"/>
    </row>
    <row r="192" spans="1:10">
      <c r="A192" s="259" t="s">
        <v>424</v>
      </c>
      <c r="B192" s="260" t="s">
        <v>22</v>
      </c>
      <c r="C192" s="260" t="s">
        <v>486</v>
      </c>
      <c r="D192" s="260">
        <v>2013</v>
      </c>
      <c r="E192" s="260" t="s">
        <v>505</v>
      </c>
      <c r="F192" s="260" t="s">
        <v>83</v>
      </c>
      <c r="G192" s="262" t="s">
        <v>505</v>
      </c>
      <c r="H192" s="263"/>
      <c r="I192" s="262" t="s">
        <v>505</v>
      </c>
      <c r="J192" s="265"/>
    </row>
    <row r="193" spans="1:10" ht="38.25">
      <c r="A193" s="259" t="s">
        <v>424</v>
      </c>
      <c r="B193" s="260" t="s">
        <v>22</v>
      </c>
      <c r="C193" s="260" t="s">
        <v>486</v>
      </c>
      <c r="D193" s="261">
        <v>2013</v>
      </c>
      <c r="E193" s="260" t="s">
        <v>447</v>
      </c>
      <c r="F193" s="260" t="s">
        <v>83</v>
      </c>
      <c r="G193" s="262" t="s">
        <v>533</v>
      </c>
      <c r="H193" s="263"/>
      <c r="I193" s="262" t="s">
        <v>456</v>
      </c>
      <c r="J193" s="265"/>
    </row>
    <row r="194" spans="1:10" ht="38.25">
      <c r="A194" s="259" t="s">
        <v>424</v>
      </c>
      <c r="B194" s="260" t="s">
        <v>22</v>
      </c>
      <c r="C194" s="260" t="s">
        <v>486</v>
      </c>
      <c r="D194" s="260">
        <v>2013</v>
      </c>
      <c r="E194" s="260" t="s">
        <v>454</v>
      </c>
      <c r="F194" s="260" t="s">
        <v>83</v>
      </c>
      <c r="G194" s="262" t="s">
        <v>533</v>
      </c>
      <c r="H194" s="263"/>
      <c r="I194" s="262" t="s">
        <v>456</v>
      </c>
      <c r="J194" s="265"/>
    </row>
    <row r="195" spans="1:10" ht="38.25">
      <c r="A195" s="259" t="s">
        <v>424</v>
      </c>
      <c r="B195" s="260" t="s">
        <v>22</v>
      </c>
      <c r="C195" s="260" t="s">
        <v>486</v>
      </c>
      <c r="D195" s="261">
        <v>2013</v>
      </c>
      <c r="E195" s="260" t="s">
        <v>456</v>
      </c>
      <c r="F195" s="260" t="s">
        <v>83</v>
      </c>
      <c r="G195" s="262" t="s">
        <v>533</v>
      </c>
      <c r="H195" s="263"/>
      <c r="I195" s="262" t="s">
        <v>456</v>
      </c>
      <c r="J195" s="265"/>
    </row>
    <row r="196" spans="1:10" ht="38.25">
      <c r="A196" s="259" t="s">
        <v>424</v>
      </c>
      <c r="B196" s="260" t="s">
        <v>22</v>
      </c>
      <c r="C196" s="260" t="s">
        <v>486</v>
      </c>
      <c r="D196" s="260">
        <v>2013</v>
      </c>
      <c r="E196" s="260" t="s">
        <v>452</v>
      </c>
      <c r="F196" s="260" t="s">
        <v>83</v>
      </c>
      <c r="G196" s="262" t="s">
        <v>534</v>
      </c>
      <c r="H196" s="263"/>
      <c r="I196" s="261" t="s">
        <v>457</v>
      </c>
      <c r="J196" s="264"/>
    </row>
    <row r="197" spans="1:10" ht="38.25">
      <c r="A197" s="259" t="s">
        <v>424</v>
      </c>
      <c r="B197" s="260" t="s">
        <v>22</v>
      </c>
      <c r="C197" s="260" t="s">
        <v>486</v>
      </c>
      <c r="D197" s="261">
        <v>2013</v>
      </c>
      <c r="E197" s="260" t="s">
        <v>475</v>
      </c>
      <c r="F197" s="260" t="s">
        <v>83</v>
      </c>
      <c r="G197" s="262" t="s">
        <v>534</v>
      </c>
      <c r="H197" s="263"/>
      <c r="I197" s="262" t="s">
        <v>457</v>
      </c>
      <c r="J197" s="265"/>
    </row>
    <row r="198" spans="1:10" ht="38.25">
      <c r="A198" s="259" t="s">
        <v>424</v>
      </c>
      <c r="B198" s="260" t="s">
        <v>22</v>
      </c>
      <c r="C198" s="260" t="s">
        <v>486</v>
      </c>
      <c r="D198" s="260">
        <v>2013</v>
      </c>
      <c r="E198" s="260" t="s">
        <v>457</v>
      </c>
      <c r="F198" s="260" t="s">
        <v>83</v>
      </c>
      <c r="G198" s="262" t="s">
        <v>534</v>
      </c>
      <c r="H198" s="263"/>
      <c r="I198" s="262" t="s">
        <v>457</v>
      </c>
      <c r="J198" s="265"/>
    </row>
    <row r="199" spans="1:10" ht="76.5">
      <c r="A199" s="259" t="s">
        <v>424</v>
      </c>
      <c r="B199" s="260" t="s">
        <v>22</v>
      </c>
      <c r="C199" s="260" t="s">
        <v>486</v>
      </c>
      <c r="D199" s="261">
        <v>2013</v>
      </c>
      <c r="E199" s="260" t="s">
        <v>506</v>
      </c>
      <c r="F199" s="260" t="s">
        <v>83</v>
      </c>
      <c r="G199" s="262" t="s">
        <v>535</v>
      </c>
      <c r="H199" s="263"/>
      <c r="I199" s="262" t="s">
        <v>515</v>
      </c>
      <c r="J199" s="265"/>
    </row>
    <row r="200" spans="1:10" ht="76.5">
      <c r="A200" s="259" t="s">
        <v>424</v>
      </c>
      <c r="B200" s="260" t="s">
        <v>22</v>
      </c>
      <c r="C200" s="260" t="s">
        <v>486</v>
      </c>
      <c r="D200" s="260">
        <v>2013</v>
      </c>
      <c r="E200" s="260" t="s">
        <v>507</v>
      </c>
      <c r="F200" s="260" t="s">
        <v>83</v>
      </c>
      <c r="G200" s="262" t="s">
        <v>535</v>
      </c>
      <c r="H200" s="263"/>
      <c r="I200" s="262" t="s">
        <v>515</v>
      </c>
      <c r="J200" s="265"/>
    </row>
    <row r="201" spans="1:10" ht="76.5">
      <c r="A201" s="259" t="s">
        <v>424</v>
      </c>
      <c r="B201" s="260" t="s">
        <v>22</v>
      </c>
      <c r="C201" s="260" t="s">
        <v>486</v>
      </c>
      <c r="D201" s="261">
        <v>2013</v>
      </c>
      <c r="E201" s="260" t="s">
        <v>510</v>
      </c>
      <c r="F201" s="260" t="s">
        <v>83</v>
      </c>
      <c r="G201" s="262" t="s">
        <v>535</v>
      </c>
      <c r="H201" s="263"/>
      <c r="I201" s="262" t="s">
        <v>515</v>
      </c>
      <c r="J201" s="265"/>
    </row>
    <row r="202" spans="1:10" ht="76.5">
      <c r="A202" s="259" t="s">
        <v>424</v>
      </c>
      <c r="B202" s="260" t="s">
        <v>22</v>
      </c>
      <c r="C202" s="260" t="s">
        <v>486</v>
      </c>
      <c r="D202" s="260">
        <v>2013</v>
      </c>
      <c r="E202" s="260" t="s">
        <v>511</v>
      </c>
      <c r="F202" s="260" t="s">
        <v>83</v>
      </c>
      <c r="G202" s="262" t="s">
        <v>535</v>
      </c>
      <c r="H202" s="263"/>
      <c r="I202" s="262" t="s">
        <v>515</v>
      </c>
      <c r="J202" s="265"/>
    </row>
    <row r="203" spans="1:10" ht="76.5">
      <c r="A203" s="259" t="s">
        <v>424</v>
      </c>
      <c r="B203" s="260" t="s">
        <v>22</v>
      </c>
      <c r="C203" s="260" t="s">
        <v>486</v>
      </c>
      <c r="D203" s="261">
        <v>2013</v>
      </c>
      <c r="E203" s="260" t="s">
        <v>514</v>
      </c>
      <c r="F203" s="260" t="s">
        <v>83</v>
      </c>
      <c r="G203" s="262" t="s">
        <v>535</v>
      </c>
      <c r="H203" s="263"/>
      <c r="I203" s="261" t="s">
        <v>515</v>
      </c>
      <c r="J203" s="264"/>
    </row>
    <row r="204" spans="1:10" ht="76.5">
      <c r="A204" s="259" t="s">
        <v>424</v>
      </c>
      <c r="B204" s="260" t="s">
        <v>22</v>
      </c>
      <c r="C204" s="263" t="s">
        <v>486</v>
      </c>
      <c r="D204" s="260">
        <v>2013</v>
      </c>
      <c r="E204" s="260" t="s">
        <v>515</v>
      </c>
      <c r="F204" s="260" t="s">
        <v>83</v>
      </c>
      <c r="G204" s="262" t="s">
        <v>535</v>
      </c>
      <c r="H204" s="263"/>
      <c r="I204" s="262" t="s">
        <v>515</v>
      </c>
      <c r="J204" s="265"/>
    </row>
    <row r="205" spans="1:10" ht="25.5">
      <c r="A205" s="259" t="s">
        <v>424</v>
      </c>
      <c r="B205" s="260" t="s">
        <v>22</v>
      </c>
      <c r="C205" s="263" t="s">
        <v>519</v>
      </c>
      <c r="D205" s="261">
        <v>2013</v>
      </c>
      <c r="E205" s="260" t="s">
        <v>495</v>
      </c>
      <c r="F205" s="260" t="s">
        <v>83</v>
      </c>
      <c r="G205" s="262" t="s">
        <v>532</v>
      </c>
      <c r="H205" s="263"/>
      <c r="I205" s="261" t="s">
        <v>495</v>
      </c>
      <c r="J205" s="264"/>
    </row>
    <row r="206" spans="1:10" ht="25.5">
      <c r="A206" s="259" t="s">
        <v>424</v>
      </c>
      <c r="B206" s="260" t="s">
        <v>22</v>
      </c>
      <c r="C206" s="263" t="s">
        <v>519</v>
      </c>
      <c r="D206" s="260">
        <v>2013</v>
      </c>
      <c r="E206" s="260" t="s">
        <v>494</v>
      </c>
      <c r="F206" s="260" t="s">
        <v>83</v>
      </c>
      <c r="G206" s="262" t="s">
        <v>532</v>
      </c>
      <c r="H206" s="263"/>
      <c r="I206" s="262" t="s">
        <v>495</v>
      </c>
      <c r="J206" s="265"/>
    </row>
    <row r="207" spans="1:10">
      <c r="A207" s="259" t="s">
        <v>424</v>
      </c>
      <c r="B207" s="260" t="s">
        <v>22</v>
      </c>
      <c r="C207" s="260" t="s">
        <v>519</v>
      </c>
      <c r="D207" s="261">
        <v>2013</v>
      </c>
      <c r="E207" s="260" t="s">
        <v>501</v>
      </c>
      <c r="F207" s="260" t="s">
        <v>84</v>
      </c>
      <c r="G207" s="262" t="s">
        <v>501</v>
      </c>
      <c r="H207" s="263"/>
      <c r="I207" s="261" t="s">
        <v>501</v>
      </c>
      <c r="J207" s="264"/>
    </row>
    <row r="208" spans="1:10">
      <c r="A208" s="259" t="s">
        <v>424</v>
      </c>
      <c r="B208" s="260" t="s">
        <v>22</v>
      </c>
      <c r="C208" s="260" t="s">
        <v>519</v>
      </c>
      <c r="D208" s="260">
        <v>2013</v>
      </c>
      <c r="E208" s="260" t="s">
        <v>420</v>
      </c>
      <c r="F208" s="260" t="s">
        <v>84</v>
      </c>
      <c r="G208" s="262" t="s">
        <v>420</v>
      </c>
      <c r="H208" s="263"/>
      <c r="I208" s="262" t="s">
        <v>420</v>
      </c>
      <c r="J208" s="265"/>
    </row>
    <row r="209" spans="1:10" ht="38.25">
      <c r="A209" s="259" t="s">
        <v>424</v>
      </c>
      <c r="B209" s="260" t="s">
        <v>22</v>
      </c>
      <c r="C209" s="260" t="s">
        <v>519</v>
      </c>
      <c r="D209" s="260">
        <v>2013</v>
      </c>
      <c r="E209" s="260" t="s">
        <v>504</v>
      </c>
      <c r="F209" s="260" t="s">
        <v>83</v>
      </c>
      <c r="G209" s="262" t="s">
        <v>593</v>
      </c>
      <c r="H209" s="263"/>
      <c r="I209" s="266" t="s">
        <v>504</v>
      </c>
      <c r="J209" s="267"/>
    </row>
    <row r="210" spans="1:10" ht="38.25">
      <c r="A210" s="259" t="s">
        <v>424</v>
      </c>
      <c r="B210" s="260" t="s">
        <v>22</v>
      </c>
      <c r="C210" s="260" t="s">
        <v>519</v>
      </c>
      <c r="D210" s="260">
        <v>2013</v>
      </c>
      <c r="E210" s="260" t="s">
        <v>508</v>
      </c>
      <c r="F210" s="260" t="s">
        <v>83</v>
      </c>
      <c r="G210" s="262" t="s">
        <v>593</v>
      </c>
      <c r="H210" s="263"/>
      <c r="I210" s="261" t="s">
        <v>504</v>
      </c>
      <c r="J210" s="264"/>
    </row>
    <row r="211" spans="1:10" ht="38.25">
      <c r="A211" s="259" t="s">
        <v>424</v>
      </c>
      <c r="B211" s="260" t="s">
        <v>22</v>
      </c>
      <c r="C211" s="260" t="s">
        <v>519</v>
      </c>
      <c r="D211" s="261">
        <v>2013</v>
      </c>
      <c r="E211" s="260" t="s">
        <v>509</v>
      </c>
      <c r="F211" s="260" t="s">
        <v>83</v>
      </c>
      <c r="G211" s="262" t="s">
        <v>593</v>
      </c>
      <c r="H211" s="263"/>
      <c r="I211" s="261" t="s">
        <v>504</v>
      </c>
      <c r="J211" s="264"/>
    </row>
    <row r="212" spans="1:10" ht="76.5">
      <c r="A212" s="259" t="s">
        <v>424</v>
      </c>
      <c r="B212" s="260" t="s">
        <v>22</v>
      </c>
      <c r="C212" s="260" t="s">
        <v>519</v>
      </c>
      <c r="D212" s="260">
        <v>2013</v>
      </c>
      <c r="E212" s="260" t="s">
        <v>449</v>
      </c>
      <c r="F212" s="260" t="s">
        <v>83</v>
      </c>
      <c r="G212" s="262" t="s">
        <v>536</v>
      </c>
      <c r="H212" s="263"/>
      <c r="I212" s="262" t="s">
        <v>521</v>
      </c>
      <c r="J212" s="265"/>
    </row>
    <row r="213" spans="1:10" ht="76.5">
      <c r="A213" s="259" t="s">
        <v>424</v>
      </c>
      <c r="B213" s="260" t="s">
        <v>22</v>
      </c>
      <c r="C213" s="260" t="s">
        <v>519</v>
      </c>
      <c r="D213" s="261">
        <v>2013</v>
      </c>
      <c r="E213" s="260" t="s">
        <v>520</v>
      </c>
      <c r="F213" s="260" t="s">
        <v>83</v>
      </c>
      <c r="G213" s="262" t="s">
        <v>536</v>
      </c>
      <c r="H213" s="263"/>
      <c r="I213" s="261" t="s">
        <v>521</v>
      </c>
      <c r="J213" s="264"/>
    </row>
    <row r="214" spans="1:10" ht="76.5">
      <c r="A214" s="259" t="s">
        <v>424</v>
      </c>
      <c r="B214" s="260" t="s">
        <v>22</v>
      </c>
      <c r="C214" s="260" t="s">
        <v>519</v>
      </c>
      <c r="D214" s="260">
        <v>2013</v>
      </c>
      <c r="E214" s="260" t="s">
        <v>452</v>
      </c>
      <c r="F214" s="260" t="s">
        <v>83</v>
      </c>
      <c r="G214" s="262" t="s">
        <v>536</v>
      </c>
      <c r="H214" s="263"/>
      <c r="I214" s="262" t="s">
        <v>521</v>
      </c>
      <c r="J214" s="265"/>
    </row>
    <row r="215" spans="1:10" ht="76.5">
      <c r="A215" s="259" t="s">
        <v>424</v>
      </c>
      <c r="B215" s="260" t="s">
        <v>22</v>
      </c>
      <c r="C215" s="260" t="s">
        <v>519</v>
      </c>
      <c r="D215" s="261">
        <v>2013</v>
      </c>
      <c r="E215" s="260" t="s">
        <v>475</v>
      </c>
      <c r="F215" s="260" t="s">
        <v>83</v>
      </c>
      <c r="G215" s="262" t="s">
        <v>536</v>
      </c>
      <c r="H215" s="263"/>
      <c r="I215" s="261" t="s">
        <v>521</v>
      </c>
      <c r="J215" s="264"/>
    </row>
    <row r="216" spans="1:10" ht="76.5">
      <c r="A216" s="259" t="s">
        <v>424</v>
      </c>
      <c r="B216" s="260" t="s">
        <v>22</v>
      </c>
      <c r="C216" s="260" t="s">
        <v>519</v>
      </c>
      <c r="D216" s="260">
        <v>2013</v>
      </c>
      <c r="E216" s="260" t="s">
        <v>521</v>
      </c>
      <c r="F216" s="260" t="s">
        <v>83</v>
      </c>
      <c r="G216" s="262" t="s">
        <v>536</v>
      </c>
      <c r="H216" s="263"/>
      <c r="I216" s="262" t="s">
        <v>521</v>
      </c>
      <c r="J216" s="265"/>
    </row>
    <row r="217" spans="1:10" ht="76.5">
      <c r="A217" s="259" t="s">
        <v>424</v>
      </c>
      <c r="B217" s="260" t="s">
        <v>22</v>
      </c>
      <c r="C217" s="260" t="s">
        <v>519</v>
      </c>
      <c r="D217" s="261">
        <v>2013</v>
      </c>
      <c r="E217" s="260" t="s">
        <v>457</v>
      </c>
      <c r="F217" s="260" t="s">
        <v>83</v>
      </c>
      <c r="G217" s="262" t="s">
        <v>536</v>
      </c>
      <c r="H217" s="263"/>
      <c r="I217" s="262" t="s">
        <v>521</v>
      </c>
      <c r="J217" s="265"/>
    </row>
    <row r="218" spans="1:10">
      <c r="A218" s="259" t="s">
        <v>424</v>
      </c>
      <c r="B218" s="260" t="s">
        <v>26</v>
      </c>
      <c r="C218" s="260" t="s">
        <v>522</v>
      </c>
      <c r="D218" s="261">
        <v>2013</v>
      </c>
      <c r="E218" s="260" t="s">
        <v>428</v>
      </c>
      <c r="F218" s="260" t="s">
        <v>84</v>
      </c>
      <c r="G218" s="260" t="s">
        <v>428</v>
      </c>
      <c r="H218" s="263"/>
      <c r="I218" s="260" t="s">
        <v>428</v>
      </c>
      <c r="J218" s="264"/>
    </row>
    <row r="219" spans="1:10" ht="25.5">
      <c r="A219" s="259" t="s">
        <v>424</v>
      </c>
      <c r="B219" s="260" t="s">
        <v>24</v>
      </c>
      <c r="C219" s="260" t="s">
        <v>426</v>
      </c>
      <c r="D219" s="260">
        <v>2013</v>
      </c>
      <c r="E219" s="260" t="s">
        <v>428</v>
      </c>
      <c r="F219" s="260" t="s">
        <v>83</v>
      </c>
      <c r="G219" s="262" t="s">
        <v>537</v>
      </c>
      <c r="H219" s="263"/>
      <c r="I219" s="261" t="s">
        <v>428</v>
      </c>
      <c r="J219" s="264"/>
    </row>
    <row r="220" spans="1:10" ht="25.5">
      <c r="A220" s="259" t="s">
        <v>424</v>
      </c>
      <c r="B220" s="260" t="s">
        <v>24</v>
      </c>
      <c r="C220" s="260" t="s">
        <v>426</v>
      </c>
      <c r="D220" s="261">
        <v>2013</v>
      </c>
      <c r="E220" s="260" t="s">
        <v>430</v>
      </c>
      <c r="F220" s="260" t="s">
        <v>83</v>
      </c>
      <c r="G220" s="262" t="s">
        <v>537</v>
      </c>
      <c r="H220" s="263"/>
      <c r="I220" s="262" t="s">
        <v>428</v>
      </c>
      <c r="J220" s="265"/>
    </row>
    <row r="221" spans="1:10">
      <c r="A221" s="259" t="s">
        <v>424</v>
      </c>
      <c r="B221" s="260" t="s">
        <v>24</v>
      </c>
      <c r="C221" s="260" t="s">
        <v>538</v>
      </c>
      <c r="D221" s="261">
        <v>2013</v>
      </c>
      <c r="E221" s="260" t="s">
        <v>539</v>
      </c>
      <c r="F221" s="260" t="s">
        <v>84</v>
      </c>
      <c r="G221" s="262" t="s">
        <v>435</v>
      </c>
      <c r="H221" s="263"/>
      <c r="I221" s="262" t="s">
        <v>435</v>
      </c>
      <c r="J221" s="265"/>
    </row>
    <row r="222" spans="1:10" ht="25.5">
      <c r="A222" s="259" t="s">
        <v>424</v>
      </c>
      <c r="B222" s="260" t="s">
        <v>24</v>
      </c>
      <c r="C222" s="260" t="s">
        <v>538</v>
      </c>
      <c r="D222" s="260">
        <v>2013</v>
      </c>
      <c r="E222" s="260" t="s">
        <v>540</v>
      </c>
      <c r="F222" s="260" t="s">
        <v>83</v>
      </c>
      <c r="G222" s="261" t="s">
        <v>541</v>
      </c>
      <c r="H222" s="263"/>
      <c r="I222" s="262" t="s">
        <v>436</v>
      </c>
      <c r="J222" s="265"/>
    </row>
    <row r="223" spans="1:10" ht="25.5">
      <c r="A223" s="259" t="s">
        <v>424</v>
      </c>
      <c r="B223" s="260" t="s">
        <v>24</v>
      </c>
      <c r="C223" s="260" t="s">
        <v>538</v>
      </c>
      <c r="D223" s="260">
        <v>2013</v>
      </c>
      <c r="E223" s="260" t="s">
        <v>542</v>
      </c>
      <c r="F223" s="260" t="s">
        <v>83</v>
      </c>
      <c r="G223" s="261" t="s">
        <v>541</v>
      </c>
      <c r="H223" s="263"/>
      <c r="I223" s="261" t="s">
        <v>436</v>
      </c>
      <c r="J223" s="264"/>
    </row>
    <row r="224" spans="1:10">
      <c r="A224" s="259" t="s">
        <v>424</v>
      </c>
      <c r="B224" s="260" t="s">
        <v>24</v>
      </c>
      <c r="C224" s="260" t="s">
        <v>431</v>
      </c>
      <c r="D224" s="261">
        <v>2013</v>
      </c>
      <c r="E224" s="260" t="s">
        <v>446</v>
      </c>
      <c r="F224" s="260" t="s">
        <v>84</v>
      </c>
      <c r="G224" s="262" t="s">
        <v>446</v>
      </c>
      <c r="H224" s="263"/>
      <c r="I224" s="262" t="s">
        <v>446</v>
      </c>
      <c r="J224" s="265"/>
    </row>
    <row r="225" spans="1:10" ht="51">
      <c r="A225" s="259" t="s">
        <v>424</v>
      </c>
      <c r="B225" s="260" t="s">
        <v>24</v>
      </c>
      <c r="C225" s="260" t="s">
        <v>431</v>
      </c>
      <c r="D225" s="260">
        <v>2013</v>
      </c>
      <c r="E225" s="260" t="s">
        <v>447</v>
      </c>
      <c r="F225" s="260" t="s">
        <v>83</v>
      </c>
      <c r="G225" s="262" t="s">
        <v>543</v>
      </c>
      <c r="H225" s="263"/>
      <c r="I225" s="262" t="s">
        <v>447</v>
      </c>
      <c r="J225" s="265"/>
    </row>
    <row r="226" spans="1:10" ht="51">
      <c r="A226" s="259" t="s">
        <v>424</v>
      </c>
      <c r="B226" s="260" t="s">
        <v>24</v>
      </c>
      <c r="C226" s="260" t="s">
        <v>431</v>
      </c>
      <c r="D226" s="261">
        <v>2013</v>
      </c>
      <c r="E226" s="260" t="s">
        <v>451</v>
      </c>
      <c r="F226" s="260" t="s">
        <v>83</v>
      </c>
      <c r="G226" s="262" t="s">
        <v>543</v>
      </c>
      <c r="H226" s="263"/>
      <c r="I226" s="262" t="s">
        <v>447</v>
      </c>
      <c r="J226" s="265"/>
    </row>
    <row r="227" spans="1:10" ht="51">
      <c r="A227" s="259" t="s">
        <v>424</v>
      </c>
      <c r="B227" s="260" t="s">
        <v>24</v>
      </c>
      <c r="C227" s="260" t="s">
        <v>431</v>
      </c>
      <c r="D227" s="260">
        <v>2013</v>
      </c>
      <c r="E227" s="260" t="s">
        <v>454</v>
      </c>
      <c r="F227" s="260" t="s">
        <v>83</v>
      </c>
      <c r="G227" s="262" t="s">
        <v>543</v>
      </c>
      <c r="H227" s="263"/>
      <c r="I227" s="261" t="s">
        <v>447</v>
      </c>
      <c r="J227" s="264"/>
    </row>
    <row r="228" spans="1:10" ht="51">
      <c r="A228" s="259" t="s">
        <v>424</v>
      </c>
      <c r="B228" s="260" t="s">
        <v>24</v>
      </c>
      <c r="C228" s="260" t="s">
        <v>431</v>
      </c>
      <c r="D228" s="261">
        <v>2013</v>
      </c>
      <c r="E228" s="260" t="s">
        <v>456</v>
      </c>
      <c r="F228" s="260" t="s">
        <v>83</v>
      </c>
      <c r="G228" s="262" t="s">
        <v>543</v>
      </c>
      <c r="H228" s="263"/>
      <c r="I228" s="261" t="s">
        <v>447</v>
      </c>
      <c r="J228" s="264"/>
    </row>
    <row r="229" spans="1:10" ht="38.25">
      <c r="A229" s="259" t="s">
        <v>424</v>
      </c>
      <c r="B229" s="260" t="s">
        <v>24</v>
      </c>
      <c r="C229" s="260" t="s">
        <v>431</v>
      </c>
      <c r="D229" s="260">
        <v>2013</v>
      </c>
      <c r="E229" s="260" t="s">
        <v>524</v>
      </c>
      <c r="F229" s="260" t="s">
        <v>83</v>
      </c>
      <c r="G229" s="262" t="s">
        <v>553</v>
      </c>
      <c r="H229" s="263"/>
      <c r="I229" s="262" t="s">
        <v>524</v>
      </c>
      <c r="J229" s="265"/>
    </row>
    <row r="230" spans="1:10" ht="38.25">
      <c r="A230" s="259" t="s">
        <v>424</v>
      </c>
      <c r="B230" s="260" t="s">
        <v>24</v>
      </c>
      <c r="C230" s="260" t="s">
        <v>431</v>
      </c>
      <c r="D230" s="261">
        <v>2013</v>
      </c>
      <c r="E230" s="260" t="s">
        <v>523</v>
      </c>
      <c r="F230" s="260" t="s">
        <v>83</v>
      </c>
      <c r="G230" s="262" t="s">
        <v>553</v>
      </c>
      <c r="H230" s="263"/>
      <c r="I230" s="261" t="s">
        <v>524</v>
      </c>
      <c r="J230" s="264"/>
    </row>
    <row r="231" spans="1:10" ht="38.25">
      <c r="A231" s="259" t="s">
        <v>424</v>
      </c>
      <c r="B231" s="260" t="s">
        <v>24</v>
      </c>
      <c r="C231" s="260" t="s">
        <v>431</v>
      </c>
      <c r="D231" s="260">
        <v>2013</v>
      </c>
      <c r="E231" s="260" t="s">
        <v>525</v>
      </c>
      <c r="F231" s="260" t="s">
        <v>83</v>
      </c>
      <c r="G231" s="262" t="s">
        <v>553</v>
      </c>
      <c r="H231" s="263"/>
      <c r="I231" s="262" t="s">
        <v>524</v>
      </c>
      <c r="J231" s="265"/>
    </row>
    <row r="232" spans="1:10" ht="51">
      <c r="A232" s="259" t="s">
        <v>424</v>
      </c>
      <c r="B232" s="260" t="s">
        <v>24</v>
      </c>
      <c r="C232" s="260" t="s">
        <v>431</v>
      </c>
      <c r="D232" s="261">
        <v>2013</v>
      </c>
      <c r="E232" s="260" t="s">
        <v>450</v>
      </c>
      <c r="F232" s="260" t="s">
        <v>83</v>
      </c>
      <c r="G232" s="262" t="s">
        <v>544</v>
      </c>
      <c r="H232" s="263"/>
      <c r="I232" s="261" t="s">
        <v>450</v>
      </c>
      <c r="J232" s="264"/>
    </row>
    <row r="233" spans="1:10" ht="51">
      <c r="A233" s="259" t="s">
        <v>424</v>
      </c>
      <c r="B233" s="260" t="s">
        <v>24</v>
      </c>
      <c r="C233" s="260" t="s">
        <v>431</v>
      </c>
      <c r="D233" s="260">
        <v>2013</v>
      </c>
      <c r="E233" s="260" t="s">
        <v>428</v>
      </c>
      <c r="F233" s="260" t="s">
        <v>83</v>
      </c>
      <c r="G233" s="262" t="s">
        <v>544</v>
      </c>
      <c r="H233" s="263"/>
      <c r="I233" s="262" t="s">
        <v>450</v>
      </c>
      <c r="J233" s="265"/>
    </row>
    <row r="234" spans="1:10" ht="51">
      <c r="A234" s="259" t="s">
        <v>424</v>
      </c>
      <c r="B234" s="260" t="s">
        <v>24</v>
      </c>
      <c r="C234" s="260" t="s">
        <v>431</v>
      </c>
      <c r="D234" s="261">
        <v>2013</v>
      </c>
      <c r="E234" s="260" t="s">
        <v>430</v>
      </c>
      <c r="F234" s="260" t="s">
        <v>83</v>
      </c>
      <c r="G234" s="262" t="s">
        <v>544</v>
      </c>
      <c r="H234" s="263"/>
      <c r="I234" s="262" t="s">
        <v>450</v>
      </c>
      <c r="J234" s="265"/>
    </row>
    <row r="235" spans="1:10" ht="51">
      <c r="A235" s="259" t="s">
        <v>424</v>
      </c>
      <c r="B235" s="260" t="s">
        <v>24</v>
      </c>
      <c r="C235" s="260" t="s">
        <v>431</v>
      </c>
      <c r="D235" s="260">
        <v>2013</v>
      </c>
      <c r="E235" s="260" t="s">
        <v>458</v>
      </c>
      <c r="F235" s="260" t="s">
        <v>83</v>
      </c>
      <c r="G235" s="262" t="s">
        <v>544</v>
      </c>
      <c r="H235" s="263"/>
      <c r="I235" s="261" t="s">
        <v>450</v>
      </c>
      <c r="J235" s="264"/>
    </row>
    <row r="236" spans="1:10" ht="25.5">
      <c r="A236" s="259" t="s">
        <v>424</v>
      </c>
      <c r="B236" s="260" t="s">
        <v>24</v>
      </c>
      <c r="C236" s="260" t="s">
        <v>431</v>
      </c>
      <c r="D236" s="261">
        <v>2013</v>
      </c>
      <c r="E236" s="260" t="s">
        <v>461</v>
      </c>
      <c r="F236" s="260" t="s">
        <v>83</v>
      </c>
      <c r="G236" s="262" t="s">
        <v>545</v>
      </c>
      <c r="H236" s="263"/>
      <c r="I236" s="262" t="s">
        <v>461</v>
      </c>
      <c r="J236" s="265"/>
    </row>
    <row r="237" spans="1:10" ht="25.5">
      <c r="A237" s="259" t="s">
        <v>424</v>
      </c>
      <c r="B237" s="260" t="s">
        <v>24</v>
      </c>
      <c r="C237" s="260" t="s">
        <v>431</v>
      </c>
      <c r="D237" s="260">
        <v>2013</v>
      </c>
      <c r="E237" s="260" t="s">
        <v>460</v>
      </c>
      <c r="F237" s="260" t="s">
        <v>83</v>
      </c>
      <c r="G237" s="262" t="s">
        <v>545</v>
      </c>
      <c r="H237" s="263"/>
      <c r="I237" s="262" t="s">
        <v>461</v>
      </c>
      <c r="J237" s="265"/>
    </row>
    <row r="238" spans="1:10" ht="25.5">
      <c r="A238" s="259" t="s">
        <v>424</v>
      </c>
      <c r="B238" s="260" t="s">
        <v>24</v>
      </c>
      <c r="C238" s="260" t="s">
        <v>467</v>
      </c>
      <c r="D238" s="260">
        <v>2013</v>
      </c>
      <c r="E238" s="260" t="s">
        <v>524</v>
      </c>
      <c r="F238" s="260" t="s">
        <v>83</v>
      </c>
      <c r="G238" s="262" t="s">
        <v>554</v>
      </c>
      <c r="H238" s="263"/>
      <c r="I238" s="262" t="s">
        <v>524</v>
      </c>
      <c r="J238" s="265"/>
    </row>
    <row r="239" spans="1:10" ht="25.5">
      <c r="A239" s="259" t="s">
        <v>424</v>
      </c>
      <c r="B239" s="260" t="s">
        <v>24</v>
      </c>
      <c r="C239" s="260" t="s">
        <v>467</v>
      </c>
      <c r="D239" s="261">
        <v>2013</v>
      </c>
      <c r="E239" s="260" t="s">
        <v>526</v>
      </c>
      <c r="F239" s="260" t="s">
        <v>83</v>
      </c>
      <c r="G239" s="262" t="s">
        <v>554</v>
      </c>
      <c r="H239" s="263"/>
      <c r="I239" s="261" t="s">
        <v>524</v>
      </c>
      <c r="J239" s="264"/>
    </row>
    <row r="240" spans="1:10" ht="51">
      <c r="A240" s="259" t="s">
        <v>424</v>
      </c>
      <c r="B240" s="260" t="s">
        <v>24</v>
      </c>
      <c r="C240" s="260" t="s">
        <v>467</v>
      </c>
      <c r="D240" s="260">
        <v>2013</v>
      </c>
      <c r="E240" s="260" t="s">
        <v>449</v>
      </c>
      <c r="F240" s="260" t="s">
        <v>83</v>
      </c>
      <c r="G240" s="262" t="s">
        <v>546</v>
      </c>
      <c r="H240" s="263"/>
      <c r="I240" s="262" t="s">
        <v>452</v>
      </c>
      <c r="J240" s="265"/>
    </row>
    <row r="241" spans="1:10" ht="51">
      <c r="A241" s="259" t="s">
        <v>424</v>
      </c>
      <c r="B241" s="260" t="s">
        <v>24</v>
      </c>
      <c r="C241" s="260" t="s">
        <v>467</v>
      </c>
      <c r="D241" s="261">
        <v>2013</v>
      </c>
      <c r="E241" s="260" t="s">
        <v>452</v>
      </c>
      <c r="F241" s="260" t="s">
        <v>83</v>
      </c>
      <c r="G241" s="262" t="s">
        <v>546</v>
      </c>
      <c r="H241" s="263"/>
      <c r="I241" s="262" t="s">
        <v>452</v>
      </c>
      <c r="J241" s="265"/>
    </row>
    <row r="242" spans="1:10" ht="51">
      <c r="A242" s="259" t="s">
        <v>424</v>
      </c>
      <c r="B242" s="260" t="s">
        <v>24</v>
      </c>
      <c r="C242" s="260" t="s">
        <v>467</v>
      </c>
      <c r="D242" s="260">
        <v>2013</v>
      </c>
      <c r="E242" s="260" t="s">
        <v>475</v>
      </c>
      <c r="F242" s="260" t="s">
        <v>83</v>
      </c>
      <c r="G242" s="262" t="s">
        <v>546</v>
      </c>
      <c r="H242" s="263"/>
      <c r="I242" s="262" t="s">
        <v>452</v>
      </c>
      <c r="J242" s="265"/>
    </row>
    <row r="243" spans="1:10" ht="51">
      <c r="A243" s="259" t="s">
        <v>424</v>
      </c>
      <c r="B243" s="260" t="s">
        <v>24</v>
      </c>
      <c r="C243" s="260" t="s">
        <v>467</v>
      </c>
      <c r="D243" s="261">
        <v>2013</v>
      </c>
      <c r="E243" s="260" t="s">
        <v>457</v>
      </c>
      <c r="F243" s="260" t="s">
        <v>83</v>
      </c>
      <c r="G243" s="262" t="s">
        <v>546</v>
      </c>
      <c r="H243" s="263"/>
      <c r="I243" s="262" t="s">
        <v>452</v>
      </c>
      <c r="J243" s="265"/>
    </row>
    <row r="244" spans="1:10" ht="38.25">
      <c r="A244" s="259" t="s">
        <v>424</v>
      </c>
      <c r="B244" s="260" t="s">
        <v>24</v>
      </c>
      <c r="C244" s="260" t="s">
        <v>467</v>
      </c>
      <c r="D244" s="260">
        <v>2013</v>
      </c>
      <c r="E244" s="260" t="s">
        <v>450</v>
      </c>
      <c r="F244" s="260" t="s">
        <v>83</v>
      </c>
      <c r="G244" s="262" t="s">
        <v>547</v>
      </c>
      <c r="H244" s="263"/>
      <c r="I244" s="261" t="s">
        <v>458</v>
      </c>
      <c r="J244" s="264"/>
    </row>
    <row r="245" spans="1:10" ht="38.25">
      <c r="A245" s="259" t="s">
        <v>424</v>
      </c>
      <c r="B245" s="260" t="s">
        <v>24</v>
      </c>
      <c r="C245" s="260" t="s">
        <v>467</v>
      </c>
      <c r="D245" s="261">
        <v>2013</v>
      </c>
      <c r="E245" s="260" t="s">
        <v>476</v>
      </c>
      <c r="F245" s="260" t="s">
        <v>83</v>
      </c>
      <c r="G245" s="262" t="s">
        <v>547</v>
      </c>
      <c r="H245" s="263"/>
      <c r="I245" s="262" t="s">
        <v>458</v>
      </c>
      <c r="J245" s="265"/>
    </row>
    <row r="246" spans="1:10" ht="38.25">
      <c r="A246" s="259" t="s">
        <v>424</v>
      </c>
      <c r="B246" s="260" t="s">
        <v>24</v>
      </c>
      <c r="C246" s="260" t="s">
        <v>467</v>
      </c>
      <c r="D246" s="260">
        <v>2013</v>
      </c>
      <c r="E246" s="260" t="s">
        <v>458</v>
      </c>
      <c r="F246" s="260" t="s">
        <v>83</v>
      </c>
      <c r="G246" s="262" t="s">
        <v>547</v>
      </c>
      <c r="H246" s="263"/>
      <c r="I246" s="261" t="s">
        <v>458</v>
      </c>
      <c r="J246" s="264"/>
    </row>
    <row r="247" spans="1:10">
      <c r="A247" s="259" t="s">
        <v>424</v>
      </c>
      <c r="B247" s="260" t="s">
        <v>24</v>
      </c>
      <c r="C247" s="260" t="s">
        <v>467</v>
      </c>
      <c r="D247" s="261">
        <v>2013</v>
      </c>
      <c r="E247" s="260" t="s">
        <v>461</v>
      </c>
      <c r="F247" s="260" t="s">
        <v>84</v>
      </c>
      <c r="G247" s="262" t="s">
        <v>461</v>
      </c>
      <c r="H247" s="263"/>
      <c r="I247" s="261" t="s">
        <v>461</v>
      </c>
      <c r="J247" s="264"/>
    </row>
    <row r="248" spans="1:10">
      <c r="A248" s="259" t="s">
        <v>424</v>
      </c>
      <c r="B248" s="260" t="s">
        <v>24</v>
      </c>
      <c r="C248" s="260" t="s">
        <v>477</v>
      </c>
      <c r="D248" s="261">
        <v>2013</v>
      </c>
      <c r="E248" s="260" t="s">
        <v>434</v>
      </c>
      <c r="F248" s="260" t="s">
        <v>84</v>
      </c>
      <c r="G248" s="261" t="s">
        <v>434</v>
      </c>
      <c r="H248" s="260"/>
      <c r="I248" s="261" t="s">
        <v>434</v>
      </c>
      <c r="J248" s="264"/>
    </row>
    <row r="249" spans="1:10">
      <c r="A249" s="259" t="s">
        <v>424</v>
      </c>
      <c r="B249" s="260" t="s">
        <v>24</v>
      </c>
      <c r="C249" s="260" t="s">
        <v>477</v>
      </c>
      <c r="D249" s="260">
        <v>2013</v>
      </c>
      <c r="E249" s="260" t="s">
        <v>436</v>
      </c>
      <c r="F249" s="260" t="s">
        <v>84</v>
      </c>
      <c r="G249" s="261" t="s">
        <v>436</v>
      </c>
      <c r="H249" s="260"/>
      <c r="I249" s="261" t="s">
        <v>436</v>
      </c>
      <c r="J249" s="264"/>
    </row>
    <row r="250" spans="1:10" ht="25.5">
      <c r="A250" s="259" t="s">
        <v>424</v>
      </c>
      <c r="B250" s="268" t="s">
        <v>24</v>
      </c>
      <c r="C250" s="260" t="s">
        <v>477</v>
      </c>
      <c r="D250" s="261">
        <v>2013</v>
      </c>
      <c r="E250" s="260" t="s">
        <v>435</v>
      </c>
      <c r="F250" s="260" t="s">
        <v>83</v>
      </c>
      <c r="G250" s="261" t="s">
        <v>548</v>
      </c>
      <c r="H250" s="260"/>
      <c r="I250" s="261" t="s">
        <v>438</v>
      </c>
      <c r="J250" s="264"/>
    </row>
    <row r="251" spans="1:10" ht="25.5">
      <c r="A251" s="259" t="s">
        <v>424</v>
      </c>
      <c r="B251" s="260" t="s">
        <v>24</v>
      </c>
      <c r="C251" s="260" t="s">
        <v>477</v>
      </c>
      <c r="D251" s="260">
        <v>2013</v>
      </c>
      <c r="E251" s="260" t="s">
        <v>438</v>
      </c>
      <c r="F251" s="260" t="s">
        <v>83</v>
      </c>
      <c r="G251" s="261" t="s">
        <v>548</v>
      </c>
      <c r="H251" s="260"/>
      <c r="I251" s="261" t="s">
        <v>438</v>
      </c>
      <c r="J251" s="264"/>
    </row>
    <row r="252" spans="1:10">
      <c r="A252" s="259" t="s">
        <v>424</v>
      </c>
      <c r="B252" s="260" t="s">
        <v>24</v>
      </c>
      <c r="C252" s="260" t="s">
        <v>477</v>
      </c>
      <c r="D252" s="260">
        <v>2013</v>
      </c>
      <c r="E252" s="260" t="s">
        <v>446</v>
      </c>
      <c r="F252" s="260" t="s">
        <v>84</v>
      </c>
      <c r="G252" s="261" t="s">
        <v>446</v>
      </c>
      <c r="H252" s="260"/>
      <c r="I252" s="261" t="s">
        <v>446</v>
      </c>
      <c r="J252" s="264"/>
    </row>
    <row r="253" spans="1:10" ht="51">
      <c r="A253" s="259" t="s">
        <v>424</v>
      </c>
      <c r="B253" s="260" t="s">
        <v>24</v>
      </c>
      <c r="C253" s="260" t="s">
        <v>477</v>
      </c>
      <c r="D253" s="261">
        <v>2013</v>
      </c>
      <c r="E253" s="260" t="s">
        <v>447</v>
      </c>
      <c r="F253" s="260" t="s">
        <v>83</v>
      </c>
      <c r="G253" s="261" t="s">
        <v>543</v>
      </c>
      <c r="H253" s="260"/>
      <c r="I253" s="261" t="s">
        <v>447</v>
      </c>
      <c r="J253" s="264"/>
    </row>
    <row r="254" spans="1:10" ht="51">
      <c r="A254" s="259" t="s">
        <v>424</v>
      </c>
      <c r="B254" s="260" t="s">
        <v>24</v>
      </c>
      <c r="C254" s="260" t="s">
        <v>477</v>
      </c>
      <c r="D254" s="260">
        <v>2013</v>
      </c>
      <c r="E254" s="260" t="s">
        <v>451</v>
      </c>
      <c r="F254" s="260" t="s">
        <v>83</v>
      </c>
      <c r="G254" s="261" t="s">
        <v>543</v>
      </c>
      <c r="H254" s="260"/>
      <c r="I254" s="261" t="s">
        <v>447</v>
      </c>
      <c r="J254" s="264"/>
    </row>
    <row r="255" spans="1:10" ht="51">
      <c r="A255" s="259" t="s">
        <v>424</v>
      </c>
      <c r="B255" s="260" t="s">
        <v>24</v>
      </c>
      <c r="C255" s="260" t="s">
        <v>477</v>
      </c>
      <c r="D255" s="261">
        <v>2013</v>
      </c>
      <c r="E255" s="260" t="s">
        <v>454</v>
      </c>
      <c r="F255" s="260" t="s">
        <v>83</v>
      </c>
      <c r="G255" s="261" t="s">
        <v>543</v>
      </c>
      <c r="H255" s="260"/>
      <c r="I255" s="261" t="s">
        <v>447</v>
      </c>
      <c r="J255" s="264"/>
    </row>
    <row r="256" spans="1:10" ht="51">
      <c r="A256" s="259" t="s">
        <v>424</v>
      </c>
      <c r="B256" s="260" t="s">
        <v>24</v>
      </c>
      <c r="C256" s="260" t="s">
        <v>477</v>
      </c>
      <c r="D256" s="260">
        <v>2013</v>
      </c>
      <c r="E256" s="260" t="s">
        <v>456</v>
      </c>
      <c r="F256" s="260" t="s">
        <v>83</v>
      </c>
      <c r="G256" s="261" t="s">
        <v>543</v>
      </c>
      <c r="H256" s="260"/>
      <c r="I256" s="261" t="s">
        <v>447</v>
      </c>
      <c r="J256" s="264"/>
    </row>
    <row r="257" spans="1:10" ht="25.5">
      <c r="A257" s="259" t="s">
        <v>424</v>
      </c>
      <c r="B257" s="260" t="s">
        <v>24</v>
      </c>
      <c r="C257" s="260" t="s">
        <v>477</v>
      </c>
      <c r="D257" s="261">
        <v>2013</v>
      </c>
      <c r="E257" s="260" t="s">
        <v>480</v>
      </c>
      <c r="F257" s="260" t="s">
        <v>83</v>
      </c>
      <c r="G257" s="261" t="s">
        <v>549</v>
      </c>
      <c r="H257" s="260"/>
      <c r="I257" s="261" t="s">
        <v>480</v>
      </c>
      <c r="J257" s="264"/>
    </row>
    <row r="258" spans="1:10" ht="25.5">
      <c r="A258" s="259" t="s">
        <v>424</v>
      </c>
      <c r="B258" s="260" t="s">
        <v>24</v>
      </c>
      <c r="C258" s="260" t="s">
        <v>477</v>
      </c>
      <c r="D258" s="260">
        <v>2013</v>
      </c>
      <c r="E258" s="260" t="s">
        <v>481</v>
      </c>
      <c r="F258" s="260" t="s">
        <v>83</v>
      </c>
      <c r="G258" s="261" t="s">
        <v>549</v>
      </c>
      <c r="H258" s="260"/>
      <c r="I258" s="261" t="s">
        <v>480</v>
      </c>
      <c r="J258" s="264"/>
    </row>
    <row r="259" spans="1:10" ht="38.25">
      <c r="A259" s="259" t="s">
        <v>424</v>
      </c>
      <c r="B259" s="260" t="s">
        <v>24</v>
      </c>
      <c r="C259" s="260" t="s">
        <v>477</v>
      </c>
      <c r="D259" s="261">
        <v>2013</v>
      </c>
      <c r="E259" s="260" t="s">
        <v>525</v>
      </c>
      <c r="F259" s="260" t="s">
        <v>83</v>
      </c>
      <c r="G259" s="261" t="s">
        <v>555</v>
      </c>
      <c r="H259" s="260"/>
      <c r="I259" s="261" t="s">
        <v>523</v>
      </c>
      <c r="J259" s="264"/>
    </row>
    <row r="260" spans="1:10" ht="38.25">
      <c r="A260" s="259" t="s">
        <v>424</v>
      </c>
      <c r="B260" s="260" t="s">
        <v>24</v>
      </c>
      <c r="C260" s="260" t="s">
        <v>477</v>
      </c>
      <c r="D260" s="260">
        <v>2013</v>
      </c>
      <c r="E260" s="260" t="s">
        <v>107</v>
      </c>
      <c r="F260" s="260" t="s">
        <v>83</v>
      </c>
      <c r="G260" s="261" t="s">
        <v>555</v>
      </c>
      <c r="H260" s="260"/>
      <c r="I260" s="261" t="s">
        <v>523</v>
      </c>
      <c r="J260" s="264"/>
    </row>
    <row r="261" spans="1:10" ht="38.25">
      <c r="A261" s="259" t="s">
        <v>424</v>
      </c>
      <c r="B261" s="260" t="s">
        <v>24</v>
      </c>
      <c r="C261" s="260" t="s">
        <v>477</v>
      </c>
      <c r="D261" s="261">
        <v>2013</v>
      </c>
      <c r="E261" s="260" t="s">
        <v>523</v>
      </c>
      <c r="F261" s="260" t="s">
        <v>83</v>
      </c>
      <c r="G261" s="261" t="s">
        <v>555</v>
      </c>
      <c r="H261" s="260"/>
      <c r="I261" s="261" t="s">
        <v>523</v>
      </c>
      <c r="J261" s="264"/>
    </row>
    <row r="262" spans="1:10">
      <c r="A262" s="259" t="s">
        <v>424</v>
      </c>
      <c r="B262" s="260" t="s">
        <v>24</v>
      </c>
      <c r="C262" s="260" t="s">
        <v>477</v>
      </c>
      <c r="D262" s="260">
        <v>2013</v>
      </c>
      <c r="E262" s="261" t="s">
        <v>550</v>
      </c>
      <c r="F262" s="260" t="s">
        <v>84</v>
      </c>
      <c r="G262" s="261"/>
      <c r="H262" s="260"/>
      <c r="I262" s="261" t="s">
        <v>550</v>
      </c>
      <c r="J262" s="264"/>
    </row>
    <row r="263" spans="1:10" ht="51">
      <c r="A263" s="259" t="s">
        <v>424</v>
      </c>
      <c r="B263" s="260" t="s">
        <v>24</v>
      </c>
      <c r="C263" s="260" t="s">
        <v>477</v>
      </c>
      <c r="D263" s="261">
        <v>2013</v>
      </c>
      <c r="E263" s="260" t="s">
        <v>450</v>
      </c>
      <c r="F263" s="260" t="s">
        <v>83</v>
      </c>
      <c r="G263" s="261" t="s">
        <v>544</v>
      </c>
      <c r="H263" s="260"/>
      <c r="I263" s="261" t="s">
        <v>450</v>
      </c>
      <c r="J263" s="264"/>
    </row>
    <row r="264" spans="1:10" ht="51">
      <c r="A264" s="259" t="s">
        <v>424</v>
      </c>
      <c r="B264" s="260" t="s">
        <v>24</v>
      </c>
      <c r="C264" s="260" t="s">
        <v>477</v>
      </c>
      <c r="D264" s="260">
        <v>2013</v>
      </c>
      <c r="E264" s="260" t="s">
        <v>428</v>
      </c>
      <c r="F264" s="260" t="s">
        <v>83</v>
      </c>
      <c r="G264" s="261" t="s">
        <v>544</v>
      </c>
      <c r="H264" s="260"/>
      <c r="I264" s="261" t="s">
        <v>450</v>
      </c>
      <c r="J264" s="264"/>
    </row>
    <row r="265" spans="1:10" ht="51">
      <c r="A265" s="259" t="s">
        <v>424</v>
      </c>
      <c r="B265" s="260" t="s">
        <v>24</v>
      </c>
      <c r="C265" s="260" t="s">
        <v>477</v>
      </c>
      <c r="D265" s="261">
        <v>2013</v>
      </c>
      <c r="E265" s="260" t="s">
        <v>430</v>
      </c>
      <c r="F265" s="260" t="s">
        <v>83</v>
      </c>
      <c r="G265" s="261" t="s">
        <v>544</v>
      </c>
      <c r="H265" s="260"/>
      <c r="I265" s="261" t="s">
        <v>450</v>
      </c>
      <c r="J265" s="264"/>
    </row>
    <row r="266" spans="1:10" ht="51">
      <c r="A266" s="259" t="s">
        <v>424</v>
      </c>
      <c r="B266" s="260" t="s">
        <v>24</v>
      </c>
      <c r="C266" s="260" t="s">
        <v>477</v>
      </c>
      <c r="D266" s="260">
        <v>2013</v>
      </c>
      <c r="E266" s="260" t="s">
        <v>458</v>
      </c>
      <c r="F266" s="260" t="s">
        <v>83</v>
      </c>
      <c r="G266" s="261" t="s">
        <v>544</v>
      </c>
      <c r="H266" s="260"/>
      <c r="I266" s="261" t="s">
        <v>450</v>
      </c>
      <c r="J266" s="264"/>
    </row>
    <row r="267" spans="1:10" ht="51">
      <c r="A267" s="259" t="s">
        <v>424</v>
      </c>
      <c r="B267" s="260" t="s">
        <v>24</v>
      </c>
      <c r="C267" s="260" t="s">
        <v>477</v>
      </c>
      <c r="D267" s="261">
        <v>2013</v>
      </c>
      <c r="E267" s="260" t="s">
        <v>449</v>
      </c>
      <c r="F267" s="260" t="s">
        <v>83</v>
      </c>
      <c r="G267" s="261" t="s">
        <v>546</v>
      </c>
      <c r="H267" s="260"/>
      <c r="I267" s="261" t="s">
        <v>457</v>
      </c>
      <c r="J267" s="264"/>
    </row>
    <row r="268" spans="1:10" ht="51">
      <c r="A268" s="259" t="s">
        <v>424</v>
      </c>
      <c r="B268" s="260" t="s">
        <v>24</v>
      </c>
      <c r="C268" s="260" t="s">
        <v>477</v>
      </c>
      <c r="D268" s="260">
        <v>2013</v>
      </c>
      <c r="E268" s="260" t="s">
        <v>452</v>
      </c>
      <c r="F268" s="260" t="s">
        <v>83</v>
      </c>
      <c r="G268" s="261" t="s">
        <v>546</v>
      </c>
      <c r="H268" s="260"/>
      <c r="I268" s="261" t="s">
        <v>457</v>
      </c>
      <c r="J268" s="264"/>
    </row>
    <row r="269" spans="1:10" ht="51">
      <c r="A269" s="259" t="s">
        <v>424</v>
      </c>
      <c r="B269" s="260" t="s">
        <v>24</v>
      </c>
      <c r="C269" s="260" t="s">
        <v>477</v>
      </c>
      <c r="D269" s="261">
        <v>2013</v>
      </c>
      <c r="E269" s="260" t="s">
        <v>475</v>
      </c>
      <c r="F269" s="260" t="s">
        <v>83</v>
      </c>
      <c r="G269" s="261" t="s">
        <v>546</v>
      </c>
      <c r="H269" s="260"/>
      <c r="I269" s="261" t="s">
        <v>457</v>
      </c>
      <c r="J269" s="264"/>
    </row>
    <row r="270" spans="1:10" ht="51">
      <c r="A270" s="259" t="s">
        <v>424</v>
      </c>
      <c r="B270" s="260" t="s">
        <v>24</v>
      </c>
      <c r="C270" s="260" t="s">
        <v>477</v>
      </c>
      <c r="D270" s="260">
        <v>2013</v>
      </c>
      <c r="E270" s="260" t="s">
        <v>457</v>
      </c>
      <c r="F270" s="260" t="s">
        <v>83</v>
      </c>
      <c r="G270" s="261" t="s">
        <v>546</v>
      </c>
      <c r="H270" s="260"/>
      <c r="I270" s="261" t="s">
        <v>457</v>
      </c>
      <c r="J270" s="264"/>
    </row>
    <row r="271" spans="1:10" ht="25.5">
      <c r="A271" s="259" t="s">
        <v>424</v>
      </c>
      <c r="B271" s="260" t="s">
        <v>24</v>
      </c>
      <c r="C271" s="260" t="s">
        <v>477</v>
      </c>
      <c r="D271" s="261">
        <v>2013</v>
      </c>
      <c r="E271" s="260" t="s">
        <v>482</v>
      </c>
      <c r="F271" s="260" t="s">
        <v>83</v>
      </c>
      <c r="G271" s="261" t="s">
        <v>551</v>
      </c>
      <c r="H271" s="260"/>
      <c r="I271" s="261" t="s">
        <v>460</v>
      </c>
      <c r="J271" s="264"/>
    </row>
    <row r="272" spans="1:10" ht="25.5">
      <c r="A272" s="259" t="s">
        <v>424</v>
      </c>
      <c r="B272" s="260" t="s">
        <v>24</v>
      </c>
      <c r="C272" s="260" t="s">
        <v>477</v>
      </c>
      <c r="D272" s="260">
        <v>2013</v>
      </c>
      <c r="E272" s="260" t="s">
        <v>460</v>
      </c>
      <c r="F272" s="260" t="s">
        <v>83</v>
      </c>
      <c r="G272" s="261" t="s">
        <v>551</v>
      </c>
      <c r="H272" s="260"/>
      <c r="I272" s="261" t="s">
        <v>460</v>
      </c>
      <c r="J272" s="264"/>
    </row>
    <row r="273" spans="1:10" ht="13.5" thickBot="1">
      <c r="A273" s="269" t="s">
        <v>424</v>
      </c>
      <c r="B273" s="270" t="s">
        <v>24</v>
      </c>
      <c r="C273" s="270" t="s">
        <v>477</v>
      </c>
      <c r="D273" s="271">
        <v>2013</v>
      </c>
      <c r="E273" s="270" t="s">
        <v>484</v>
      </c>
      <c r="F273" s="270" t="s">
        <v>84</v>
      </c>
      <c r="G273" s="271" t="s">
        <v>484</v>
      </c>
      <c r="H273" s="270"/>
      <c r="I273" s="271" t="s">
        <v>484</v>
      </c>
      <c r="J273" s="272"/>
    </row>
  </sheetData>
  <autoFilter ref="A3:J273"/>
  <phoneticPr fontId="32" type="noConversion"/>
  <pageMargins left="0.70833333333333337" right="0.70833333333333337" top="0.78749999999999998" bottom="0.78749999999999998" header="0.51180555555555551" footer="0.51180555555555551"/>
  <pageSetup paperSize="9" scale="48"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A52"/>
  <sheetViews>
    <sheetView zoomScaleNormal="100" zoomScaleSheetLayoutView="100" workbookViewId="0">
      <selection activeCell="I52" sqref="F3:I52"/>
    </sheetView>
  </sheetViews>
  <sheetFormatPr defaultColWidth="11.5703125" defaultRowHeight="12.75"/>
  <cols>
    <col min="1" max="1" width="12" style="2" customWidth="1"/>
    <col min="2" max="2" width="13.28515625" style="2" customWidth="1"/>
    <col min="3" max="3" width="9.7109375" style="2" bestFit="1" customWidth="1"/>
    <col min="4" max="4" width="25.85546875" style="2" bestFit="1" customWidth="1"/>
    <col min="5" max="5" width="6.42578125" style="2" bestFit="1" customWidth="1"/>
    <col min="6" max="6" width="10.7109375" style="2" bestFit="1" customWidth="1"/>
    <col min="7" max="7" width="34.28515625" style="2" customWidth="1"/>
    <col min="8" max="8" width="32.5703125" style="2" customWidth="1"/>
    <col min="9" max="9" width="22.140625" style="2" bestFit="1" customWidth="1"/>
    <col min="10" max="10" width="9.7109375" style="2" bestFit="1" customWidth="1"/>
    <col min="11" max="11" width="33.85546875" style="2" bestFit="1" customWidth="1"/>
    <col min="12" max="12" width="13.7109375" style="53" bestFit="1" customWidth="1"/>
    <col min="13" max="14" width="13.28515625" style="53" bestFit="1" customWidth="1"/>
    <col min="15" max="15" width="12.5703125" style="53" bestFit="1" customWidth="1"/>
    <col min="16" max="16" width="12.140625" style="53" bestFit="1" customWidth="1"/>
    <col min="17" max="17" width="14" style="53" bestFit="1" customWidth="1"/>
    <col min="18" max="18" width="10.28515625" style="53" bestFit="1" customWidth="1"/>
    <col min="19" max="19" width="11.140625" style="53" bestFit="1" customWidth="1"/>
    <col min="20" max="20" width="11.5703125" style="53"/>
    <col min="22" max="22" width="2.42578125" bestFit="1" customWidth="1"/>
    <col min="23" max="23" width="12.28515625" bestFit="1" customWidth="1"/>
    <col min="24" max="24" width="2" style="2" bestFit="1" customWidth="1"/>
    <col min="25" max="25" width="9.140625" style="2" bestFit="1" customWidth="1"/>
    <col min="26" max="16384" width="11.5703125" style="2"/>
  </cols>
  <sheetData>
    <row r="1" spans="1:27" ht="28.9" customHeight="1" thickBot="1">
      <c r="A1" s="43" t="s">
        <v>94</v>
      </c>
      <c r="B1" s="43"/>
      <c r="C1" s="43"/>
      <c r="D1" s="43"/>
      <c r="E1" s="43"/>
      <c r="F1" s="43"/>
      <c r="G1" s="43"/>
      <c r="H1" s="43"/>
      <c r="I1" s="43"/>
      <c r="J1" s="43"/>
      <c r="K1" s="43"/>
      <c r="L1" s="597"/>
      <c r="M1" s="597"/>
      <c r="N1" s="597"/>
      <c r="O1" s="597"/>
      <c r="P1" s="597"/>
      <c r="Q1" s="598"/>
      <c r="R1" s="598"/>
      <c r="S1" s="45" t="s">
        <v>0</v>
      </c>
      <c r="T1" s="283" t="s">
        <v>9</v>
      </c>
      <c r="U1" s="59"/>
    </row>
    <row r="2" spans="1:27" ht="20.100000000000001" customHeight="1" thickBot="1">
      <c r="A2" s="252" t="s">
        <v>528</v>
      </c>
      <c r="B2" s="43"/>
      <c r="C2" s="43"/>
      <c r="D2" s="43"/>
      <c r="E2" s="43"/>
      <c r="F2" s="43"/>
      <c r="G2" s="43"/>
      <c r="H2" s="43"/>
      <c r="I2" s="43"/>
      <c r="J2" s="43"/>
      <c r="K2" s="43"/>
      <c r="L2" s="597"/>
      <c r="M2" s="597"/>
      <c r="N2" s="597"/>
      <c r="O2" s="597"/>
      <c r="P2" s="597"/>
      <c r="Q2" s="598"/>
      <c r="R2" s="598"/>
      <c r="S2" s="45" t="s">
        <v>399</v>
      </c>
      <c r="T2" s="226">
        <v>2012</v>
      </c>
      <c r="U2" s="60"/>
    </row>
    <row r="3" spans="1:27" s="50" customFormat="1" ht="61.9" customHeight="1" thickBot="1">
      <c r="A3" s="36" t="s">
        <v>1</v>
      </c>
      <c r="B3" s="37" t="s">
        <v>95</v>
      </c>
      <c r="C3" s="37" t="s">
        <v>96</v>
      </c>
      <c r="D3" s="36" t="s">
        <v>13</v>
      </c>
      <c r="E3" s="36" t="s">
        <v>3</v>
      </c>
      <c r="F3" s="37" t="s">
        <v>70</v>
      </c>
      <c r="G3" s="37" t="s">
        <v>71</v>
      </c>
      <c r="H3" s="37" t="s">
        <v>72</v>
      </c>
      <c r="I3" s="37" t="s">
        <v>73</v>
      </c>
      <c r="J3" s="37" t="s">
        <v>97</v>
      </c>
      <c r="K3" s="37" t="s">
        <v>98</v>
      </c>
      <c r="L3" s="37" t="s">
        <v>99</v>
      </c>
      <c r="M3" s="316" t="s">
        <v>100</v>
      </c>
      <c r="N3" s="205" t="s">
        <v>101</v>
      </c>
      <c r="O3" s="37" t="s">
        <v>102</v>
      </c>
      <c r="P3" s="37" t="s">
        <v>103</v>
      </c>
      <c r="Q3" s="37" t="s">
        <v>338</v>
      </c>
      <c r="R3" s="317" t="s">
        <v>104</v>
      </c>
      <c r="S3" s="317" t="s">
        <v>105</v>
      </c>
      <c r="T3" s="317" t="s">
        <v>106</v>
      </c>
      <c r="U3"/>
      <c r="V3"/>
      <c r="W3"/>
    </row>
    <row r="4" spans="1:27" s="727" customFormat="1" ht="13.5" thickBot="1">
      <c r="A4" s="273" t="s">
        <v>424</v>
      </c>
      <c r="B4" s="138"/>
      <c r="C4" s="138">
        <v>2012</v>
      </c>
      <c r="D4" s="729" t="s">
        <v>22</v>
      </c>
      <c r="E4" s="729" t="s">
        <v>11</v>
      </c>
      <c r="F4" s="609" t="s">
        <v>486</v>
      </c>
      <c r="G4" s="609" t="s">
        <v>468</v>
      </c>
      <c r="H4" s="609" t="s">
        <v>469</v>
      </c>
      <c r="I4" s="609" t="s">
        <v>531</v>
      </c>
      <c r="J4" s="609" t="s">
        <v>556</v>
      </c>
      <c r="K4" s="274" t="s">
        <v>108</v>
      </c>
      <c r="L4" s="138" t="s">
        <v>557</v>
      </c>
      <c r="M4" s="138">
        <v>859</v>
      </c>
      <c r="N4" s="275">
        <v>919</v>
      </c>
      <c r="O4" s="138"/>
      <c r="P4" s="138">
        <v>6</v>
      </c>
      <c r="Q4" s="138">
        <v>6</v>
      </c>
      <c r="R4" s="275">
        <f>S4+T4</f>
        <v>6</v>
      </c>
      <c r="S4" s="275"/>
      <c r="T4" s="276">
        <v>6</v>
      </c>
      <c r="V4" s="730"/>
      <c r="W4" s="730" t="s">
        <v>558</v>
      </c>
      <c r="X4" s="730"/>
      <c r="Y4" s="731" t="s">
        <v>559</v>
      </c>
      <c r="Z4" s="51"/>
      <c r="AA4" s="51"/>
    </row>
    <row r="5" spans="1:27" s="727" customFormat="1">
      <c r="A5" s="273" t="s">
        <v>424</v>
      </c>
      <c r="B5" s="138"/>
      <c r="C5" s="138">
        <v>2012</v>
      </c>
      <c r="D5" s="729" t="s">
        <v>22</v>
      </c>
      <c r="E5" s="729" t="s">
        <v>11</v>
      </c>
      <c r="F5" s="609" t="s">
        <v>486</v>
      </c>
      <c r="G5" s="609" t="s">
        <v>432</v>
      </c>
      <c r="H5" s="609" t="s">
        <v>82</v>
      </c>
      <c r="I5" s="609" t="s">
        <v>495</v>
      </c>
      <c r="J5" s="609" t="s">
        <v>556</v>
      </c>
      <c r="K5" s="274" t="s">
        <v>108</v>
      </c>
      <c r="L5" s="138" t="s">
        <v>557</v>
      </c>
      <c r="M5" s="138">
        <v>11547</v>
      </c>
      <c r="N5" s="275">
        <v>11679</v>
      </c>
      <c r="O5" s="138"/>
      <c r="P5" s="138">
        <v>35</v>
      </c>
      <c r="Q5" s="138">
        <v>35</v>
      </c>
      <c r="R5" s="275">
        <f t="shared" ref="R5:R52" si="0">S5+T5</f>
        <v>29</v>
      </c>
      <c r="S5" s="275"/>
      <c r="T5" s="276">
        <v>29</v>
      </c>
      <c r="V5" s="236" t="s">
        <v>46</v>
      </c>
      <c r="W5" s="244" t="s">
        <v>560</v>
      </c>
      <c r="X5" s="732">
        <v>1</v>
      </c>
      <c r="Y5" s="236" t="s">
        <v>124</v>
      </c>
      <c r="Z5" s="51"/>
      <c r="AA5" s="51"/>
    </row>
    <row r="6" spans="1:27" s="727" customFormat="1">
      <c r="A6" s="273" t="s">
        <v>424</v>
      </c>
      <c r="B6" s="138"/>
      <c r="C6" s="138">
        <v>2012</v>
      </c>
      <c r="D6" s="227" t="s">
        <v>22</v>
      </c>
      <c r="E6" s="729" t="s">
        <v>11</v>
      </c>
      <c r="F6" s="227" t="s">
        <v>486</v>
      </c>
      <c r="G6" s="227" t="s">
        <v>445</v>
      </c>
      <c r="H6" s="227" t="s">
        <v>82</v>
      </c>
      <c r="I6" s="227" t="s">
        <v>504</v>
      </c>
      <c r="J6" s="609" t="s">
        <v>556</v>
      </c>
      <c r="K6" s="274" t="s">
        <v>108</v>
      </c>
      <c r="L6" s="138" t="s">
        <v>557</v>
      </c>
      <c r="M6" s="138">
        <v>5238</v>
      </c>
      <c r="N6" s="275">
        <v>5135</v>
      </c>
      <c r="O6" s="138"/>
      <c r="P6" s="138">
        <v>55</v>
      </c>
      <c r="Q6" s="138">
        <v>55</v>
      </c>
      <c r="R6" s="275">
        <f t="shared" si="0"/>
        <v>27</v>
      </c>
      <c r="S6" s="275"/>
      <c r="T6" s="276">
        <v>27</v>
      </c>
      <c r="V6" s="236" t="s">
        <v>47</v>
      </c>
      <c r="W6" s="244" t="s">
        <v>561</v>
      </c>
      <c r="X6" s="732">
        <v>2</v>
      </c>
      <c r="Y6" s="236" t="s">
        <v>562</v>
      </c>
      <c r="Z6" s="51"/>
      <c r="AA6" s="51"/>
    </row>
    <row r="7" spans="1:27" s="727" customFormat="1">
      <c r="A7" s="273" t="s">
        <v>424</v>
      </c>
      <c r="B7" s="138"/>
      <c r="C7" s="138">
        <v>2012</v>
      </c>
      <c r="D7" s="227" t="s">
        <v>22</v>
      </c>
      <c r="E7" s="729" t="s">
        <v>11</v>
      </c>
      <c r="F7" s="227" t="s">
        <v>486</v>
      </c>
      <c r="G7" s="227" t="s">
        <v>445</v>
      </c>
      <c r="H7" s="227" t="s">
        <v>82</v>
      </c>
      <c r="I7" s="227" t="s">
        <v>504</v>
      </c>
      <c r="J7" s="609" t="s">
        <v>556</v>
      </c>
      <c r="K7" s="277" t="s">
        <v>335</v>
      </c>
      <c r="L7" s="138">
        <v>1</v>
      </c>
      <c r="M7" s="138">
        <v>5238</v>
      </c>
      <c r="N7" s="275">
        <v>5135</v>
      </c>
      <c r="O7" s="138">
        <v>35</v>
      </c>
      <c r="P7" s="138"/>
      <c r="Q7" s="138">
        <f>O7</f>
        <v>35</v>
      </c>
      <c r="R7" s="275">
        <f t="shared" si="0"/>
        <v>32</v>
      </c>
      <c r="S7" s="275">
        <v>32</v>
      </c>
      <c r="T7" s="276"/>
      <c r="V7" s="236" t="s">
        <v>49</v>
      </c>
      <c r="W7" s="244" t="s">
        <v>563</v>
      </c>
      <c r="X7" s="732">
        <v>3</v>
      </c>
      <c r="Y7" s="236" t="s">
        <v>564</v>
      </c>
    </row>
    <row r="8" spans="1:27" s="727" customFormat="1" ht="15">
      <c r="A8" s="273" t="s">
        <v>424</v>
      </c>
      <c r="B8" s="138"/>
      <c r="C8" s="138">
        <v>2012</v>
      </c>
      <c r="D8" s="227" t="s">
        <v>22</v>
      </c>
      <c r="E8" s="729" t="s">
        <v>11</v>
      </c>
      <c r="F8" s="227" t="s">
        <v>486</v>
      </c>
      <c r="G8" s="227" t="s">
        <v>445</v>
      </c>
      <c r="H8" s="227" t="s">
        <v>82</v>
      </c>
      <c r="I8" s="227" t="s">
        <v>505</v>
      </c>
      <c r="J8" s="609" t="s">
        <v>556</v>
      </c>
      <c r="K8" s="274" t="s">
        <v>108</v>
      </c>
      <c r="L8" s="138" t="s">
        <v>557</v>
      </c>
      <c r="M8" s="148">
        <v>511</v>
      </c>
      <c r="N8" s="275">
        <v>300</v>
      </c>
      <c r="O8" s="148"/>
      <c r="P8" s="138">
        <v>4</v>
      </c>
      <c r="Q8" s="138">
        <v>4</v>
      </c>
      <c r="R8" s="275">
        <f t="shared" si="0"/>
        <v>2</v>
      </c>
      <c r="S8" s="599"/>
      <c r="T8" s="595">
        <v>2</v>
      </c>
      <c r="V8" s="236" t="s">
        <v>565</v>
      </c>
      <c r="W8" s="244" t="s">
        <v>566</v>
      </c>
      <c r="X8" s="278"/>
      <c r="Y8" s="278"/>
    </row>
    <row r="9" spans="1:27" s="727" customFormat="1" ht="15">
      <c r="A9" s="273" t="s">
        <v>424</v>
      </c>
      <c r="B9" s="138"/>
      <c r="C9" s="138">
        <v>2012</v>
      </c>
      <c r="D9" s="227" t="s">
        <v>22</v>
      </c>
      <c r="E9" s="729" t="s">
        <v>11</v>
      </c>
      <c r="F9" s="227" t="s">
        <v>486</v>
      </c>
      <c r="G9" s="227" t="s">
        <v>455</v>
      </c>
      <c r="H9" s="227" t="s">
        <v>82</v>
      </c>
      <c r="I9" s="227" t="s">
        <v>456</v>
      </c>
      <c r="J9" s="609" t="s">
        <v>567</v>
      </c>
      <c r="K9" s="274" t="s">
        <v>108</v>
      </c>
      <c r="L9" s="138">
        <v>1</v>
      </c>
      <c r="M9" s="138">
        <v>24</v>
      </c>
      <c r="N9" s="275">
        <v>222</v>
      </c>
      <c r="O9" s="138"/>
      <c r="P9" s="138">
        <v>4</v>
      </c>
      <c r="Q9" s="138">
        <v>4</v>
      </c>
      <c r="R9" s="275">
        <f t="shared" si="0"/>
        <v>2</v>
      </c>
      <c r="S9" s="599"/>
      <c r="T9" s="595">
        <v>2</v>
      </c>
      <c r="V9" s="236" t="s">
        <v>568</v>
      </c>
      <c r="W9" s="244" t="s">
        <v>569</v>
      </c>
      <c r="X9" s="278"/>
      <c r="Y9" s="278"/>
    </row>
    <row r="10" spans="1:27" s="727" customFormat="1" ht="15">
      <c r="A10" s="273" t="s">
        <v>424</v>
      </c>
      <c r="B10" s="138"/>
      <c r="C10" s="138">
        <v>2012</v>
      </c>
      <c r="D10" s="227" t="s">
        <v>22</v>
      </c>
      <c r="E10" s="729" t="s">
        <v>11</v>
      </c>
      <c r="F10" s="227" t="s">
        <v>486</v>
      </c>
      <c r="G10" s="227" t="s">
        <v>455</v>
      </c>
      <c r="H10" s="227" t="s">
        <v>336</v>
      </c>
      <c r="I10" s="227" t="s">
        <v>457</v>
      </c>
      <c r="J10" s="609" t="s">
        <v>570</v>
      </c>
      <c r="K10" s="274" t="s">
        <v>108</v>
      </c>
      <c r="L10" s="138">
        <v>1</v>
      </c>
      <c r="M10" s="138">
        <v>300</v>
      </c>
      <c r="N10" s="275">
        <v>184</v>
      </c>
      <c r="O10" s="137"/>
      <c r="P10" s="138">
        <v>35</v>
      </c>
      <c r="Q10" s="138">
        <v>35</v>
      </c>
      <c r="R10" s="275">
        <f t="shared" si="0"/>
        <v>6</v>
      </c>
      <c r="S10" s="599"/>
      <c r="T10" s="595">
        <v>6</v>
      </c>
      <c r="U10" s="622"/>
      <c r="V10" s="236" t="s">
        <v>571</v>
      </c>
      <c r="W10" s="244" t="s">
        <v>26</v>
      </c>
      <c r="X10" s="278"/>
      <c r="Y10" s="278"/>
      <c r="Z10" s="622"/>
      <c r="AA10" s="622"/>
    </row>
    <row r="11" spans="1:27" s="727" customFormat="1" ht="15">
      <c r="A11" s="273" t="s">
        <v>424</v>
      </c>
      <c r="B11" s="138"/>
      <c r="C11" s="138">
        <v>2012</v>
      </c>
      <c r="D11" s="609" t="s">
        <v>22</v>
      </c>
      <c r="E11" s="729" t="s">
        <v>11</v>
      </c>
      <c r="F11" s="261" t="s">
        <v>486</v>
      </c>
      <c r="G11" s="609" t="s">
        <v>455</v>
      </c>
      <c r="H11" s="609" t="s">
        <v>336</v>
      </c>
      <c r="I11" s="609" t="s">
        <v>515</v>
      </c>
      <c r="J11" s="609" t="s">
        <v>570</v>
      </c>
      <c r="K11" s="274" t="s">
        <v>108</v>
      </c>
      <c r="L11" s="138">
        <v>1</v>
      </c>
      <c r="M11" s="138">
        <v>258</v>
      </c>
      <c r="N11" s="275">
        <v>212</v>
      </c>
      <c r="O11" s="137"/>
      <c r="P11" s="138">
        <v>10</v>
      </c>
      <c r="Q11" s="138">
        <v>10</v>
      </c>
      <c r="R11" s="275">
        <f t="shared" si="0"/>
        <v>11</v>
      </c>
      <c r="S11" s="599"/>
      <c r="T11" s="595">
        <v>11</v>
      </c>
      <c r="V11" s="236" t="s">
        <v>572</v>
      </c>
      <c r="W11" s="244" t="s">
        <v>573</v>
      </c>
      <c r="X11" s="278"/>
      <c r="Y11" s="278"/>
    </row>
    <row r="12" spans="1:27" s="727" customFormat="1">
      <c r="A12" s="273" t="s">
        <v>424</v>
      </c>
      <c r="B12" s="138"/>
      <c r="C12" s="138">
        <v>2012</v>
      </c>
      <c r="D12" s="227" t="s">
        <v>22</v>
      </c>
      <c r="E12" s="729" t="s">
        <v>11</v>
      </c>
      <c r="F12" s="227" t="s">
        <v>519</v>
      </c>
      <c r="G12" s="227" t="s">
        <v>432</v>
      </c>
      <c r="H12" s="227" t="s">
        <v>82</v>
      </c>
      <c r="I12" s="227" t="s">
        <v>495</v>
      </c>
      <c r="J12" s="609" t="s">
        <v>120</v>
      </c>
      <c r="K12" s="274" t="s">
        <v>108</v>
      </c>
      <c r="L12" s="138" t="s">
        <v>557</v>
      </c>
      <c r="M12" s="138">
        <v>2068</v>
      </c>
      <c r="N12" s="275">
        <v>1218</v>
      </c>
      <c r="O12" s="137"/>
      <c r="P12" s="138">
        <v>12</v>
      </c>
      <c r="Q12" s="138">
        <v>12</v>
      </c>
      <c r="R12" s="275">
        <f t="shared" si="0"/>
        <v>1</v>
      </c>
      <c r="S12" s="599"/>
      <c r="T12" s="595">
        <v>1</v>
      </c>
      <c r="V12" s="236" t="s">
        <v>574</v>
      </c>
      <c r="W12" s="244" t="s">
        <v>92</v>
      </c>
    </row>
    <row r="13" spans="1:27" s="727" customFormat="1">
      <c r="A13" s="273" t="s">
        <v>424</v>
      </c>
      <c r="B13" s="138"/>
      <c r="C13" s="138">
        <v>2012</v>
      </c>
      <c r="D13" s="227" t="s">
        <v>22</v>
      </c>
      <c r="E13" s="729" t="s">
        <v>11</v>
      </c>
      <c r="F13" s="227" t="s">
        <v>519</v>
      </c>
      <c r="G13" s="227" t="s">
        <v>500</v>
      </c>
      <c r="H13" s="227" t="s">
        <v>487</v>
      </c>
      <c r="I13" s="227" t="s">
        <v>501</v>
      </c>
      <c r="J13" s="609" t="s">
        <v>123</v>
      </c>
      <c r="K13" s="274" t="s">
        <v>108</v>
      </c>
      <c r="L13" s="138" t="s">
        <v>557</v>
      </c>
      <c r="M13" s="138">
        <v>176</v>
      </c>
      <c r="N13" s="275">
        <v>100</v>
      </c>
      <c r="O13" s="137"/>
      <c r="P13" s="138">
        <v>4</v>
      </c>
      <c r="Q13" s="138">
        <v>4</v>
      </c>
      <c r="R13" s="275">
        <v>5</v>
      </c>
      <c r="S13" s="599"/>
      <c r="T13" s="595">
        <v>2</v>
      </c>
    </row>
    <row r="14" spans="1:27" s="727" customFormat="1">
      <c r="A14" s="273" t="s">
        <v>424</v>
      </c>
      <c r="B14" s="138"/>
      <c r="C14" s="138">
        <v>2012</v>
      </c>
      <c r="D14" s="227" t="s">
        <v>22</v>
      </c>
      <c r="E14" s="729" t="s">
        <v>11</v>
      </c>
      <c r="F14" s="227" t="s">
        <v>519</v>
      </c>
      <c r="G14" s="227" t="s">
        <v>478</v>
      </c>
      <c r="H14" s="227" t="s">
        <v>82</v>
      </c>
      <c r="I14" s="609" t="s">
        <v>420</v>
      </c>
      <c r="J14" s="609" t="s">
        <v>120</v>
      </c>
      <c r="K14" s="274" t="s">
        <v>108</v>
      </c>
      <c r="L14" s="138" t="s">
        <v>557</v>
      </c>
      <c r="M14" s="138">
        <v>353</v>
      </c>
      <c r="N14" s="275">
        <v>227</v>
      </c>
      <c r="O14" s="137"/>
      <c r="P14" s="138">
        <v>6</v>
      </c>
      <c r="Q14" s="138">
        <v>6</v>
      </c>
      <c r="R14" s="275">
        <f t="shared" si="0"/>
        <v>4</v>
      </c>
      <c r="S14" s="725"/>
      <c r="T14" s="726">
        <v>4</v>
      </c>
    </row>
    <row r="15" spans="1:27" s="727" customFormat="1">
      <c r="A15" s="273" t="s">
        <v>424</v>
      </c>
      <c r="B15" s="138"/>
      <c r="C15" s="138">
        <v>2012</v>
      </c>
      <c r="D15" s="227" t="s">
        <v>22</v>
      </c>
      <c r="E15" s="729" t="s">
        <v>11</v>
      </c>
      <c r="F15" s="227" t="s">
        <v>519</v>
      </c>
      <c r="G15" s="227" t="s">
        <v>445</v>
      </c>
      <c r="H15" s="227" t="s">
        <v>82</v>
      </c>
      <c r="I15" s="227" t="s">
        <v>504</v>
      </c>
      <c r="J15" s="609" t="s">
        <v>120</v>
      </c>
      <c r="K15" s="277" t="s">
        <v>335</v>
      </c>
      <c r="L15" s="138">
        <v>1</v>
      </c>
      <c r="M15" s="138">
        <v>2151</v>
      </c>
      <c r="N15" s="275">
        <v>2909</v>
      </c>
      <c r="O15" s="137">
        <v>28</v>
      </c>
      <c r="P15" s="138"/>
      <c r="Q15" s="138">
        <f>O15</f>
        <v>28</v>
      </c>
      <c r="R15" s="275">
        <f t="shared" si="0"/>
        <v>30</v>
      </c>
      <c r="S15" s="725">
        <v>30</v>
      </c>
      <c r="T15" s="726"/>
    </row>
    <row r="16" spans="1:27" s="727" customFormat="1">
      <c r="A16" s="273" t="s">
        <v>424</v>
      </c>
      <c r="B16" s="138"/>
      <c r="C16" s="138">
        <v>2012</v>
      </c>
      <c r="D16" s="227" t="s">
        <v>22</v>
      </c>
      <c r="E16" s="729" t="s">
        <v>11</v>
      </c>
      <c r="F16" s="227" t="s">
        <v>519</v>
      </c>
      <c r="G16" s="227" t="s">
        <v>445</v>
      </c>
      <c r="H16" s="227" t="s">
        <v>82</v>
      </c>
      <c r="I16" s="227" t="s">
        <v>504</v>
      </c>
      <c r="J16" s="609" t="s">
        <v>120</v>
      </c>
      <c r="K16" s="274" t="s">
        <v>108</v>
      </c>
      <c r="L16" s="138" t="s">
        <v>557</v>
      </c>
      <c r="M16" s="138">
        <v>2151</v>
      </c>
      <c r="N16" s="275">
        <v>2909</v>
      </c>
      <c r="O16" s="137"/>
      <c r="P16" s="138">
        <v>40</v>
      </c>
      <c r="Q16" s="138">
        <v>40</v>
      </c>
      <c r="R16" s="275">
        <f t="shared" si="0"/>
        <v>26</v>
      </c>
      <c r="S16" s="725"/>
      <c r="T16" s="726">
        <v>26</v>
      </c>
      <c r="U16" s="64"/>
      <c r="V16" s="64"/>
      <c r="W16" s="64"/>
      <c r="X16" s="64"/>
      <c r="Y16" s="64"/>
      <c r="Z16" s="64"/>
      <c r="AA16" s="64"/>
    </row>
    <row r="17" spans="1:27" s="727" customFormat="1">
      <c r="A17" s="273" t="s">
        <v>424</v>
      </c>
      <c r="B17" s="138"/>
      <c r="C17" s="138">
        <v>2012</v>
      </c>
      <c r="D17" s="227" t="s">
        <v>22</v>
      </c>
      <c r="E17" s="729" t="s">
        <v>11</v>
      </c>
      <c r="F17" s="227" t="s">
        <v>519</v>
      </c>
      <c r="G17" s="227" t="s">
        <v>455</v>
      </c>
      <c r="H17" s="227" t="s">
        <v>336</v>
      </c>
      <c r="I17" s="227" t="s">
        <v>521</v>
      </c>
      <c r="J17" s="609" t="s">
        <v>122</v>
      </c>
      <c r="K17" s="274" t="s">
        <v>108</v>
      </c>
      <c r="L17" s="138">
        <v>1</v>
      </c>
      <c r="M17" s="138">
        <v>431</v>
      </c>
      <c r="N17" s="275">
        <v>77</v>
      </c>
      <c r="O17" s="605"/>
      <c r="P17" s="138">
        <v>100</v>
      </c>
      <c r="Q17" s="138">
        <v>100</v>
      </c>
      <c r="R17" s="275">
        <f t="shared" si="0"/>
        <v>30</v>
      </c>
      <c r="S17" s="725"/>
      <c r="T17" s="726">
        <v>30</v>
      </c>
    </row>
    <row r="18" spans="1:27" s="727" customFormat="1">
      <c r="A18" s="273" t="s">
        <v>424</v>
      </c>
      <c r="B18" s="138"/>
      <c r="C18" s="138">
        <v>2012</v>
      </c>
      <c r="D18" s="227" t="s">
        <v>26</v>
      </c>
      <c r="E18" s="729" t="s">
        <v>11</v>
      </c>
      <c r="F18" s="227" t="s">
        <v>522</v>
      </c>
      <c r="G18" s="227" t="s">
        <v>427</v>
      </c>
      <c r="H18" s="227" t="s">
        <v>336</v>
      </c>
      <c r="I18" s="227" t="s">
        <v>428</v>
      </c>
      <c r="J18" s="609" t="s">
        <v>575</v>
      </c>
      <c r="K18" s="274" t="s">
        <v>108</v>
      </c>
      <c r="L18" s="138">
        <v>1</v>
      </c>
      <c r="M18" s="138">
        <v>39</v>
      </c>
      <c r="N18" s="725">
        <v>25</v>
      </c>
      <c r="O18" s="137"/>
      <c r="P18" s="138">
        <v>30</v>
      </c>
      <c r="Q18" s="138">
        <v>30</v>
      </c>
      <c r="R18" s="275">
        <f t="shared" si="0"/>
        <v>49</v>
      </c>
      <c r="S18" s="725"/>
      <c r="T18" s="726">
        <v>49</v>
      </c>
    </row>
    <row r="19" spans="1:27" s="727" customFormat="1">
      <c r="A19" s="273" t="s">
        <v>424</v>
      </c>
      <c r="B19" s="138"/>
      <c r="C19" s="138">
        <v>2012</v>
      </c>
      <c r="D19" s="227" t="s">
        <v>24</v>
      </c>
      <c r="E19" s="729" t="s">
        <v>11</v>
      </c>
      <c r="F19" s="227" t="s">
        <v>426</v>
      </c>
      <c r="G19" s="227" t="s">
        <v>427</v>
      </c>
      <c r="H19" s="227" t="s">
        <v>336</v>
      </c>
      <c r="I19" s="227" t="s">
        <v>428</v>
      </c>
      <c r="J19" s="609" t="s">
        <v>576</v>
      </c>
      <c r="K19" s="274" t="s">
        <v>108</v>
      </c>
      <c r="L19" s="138">
        <v>1</v>
      </c>
      <c r="M19" s="138">
        <v>33</v>
      </c>
      <c r="N19" s="725">
        <v>24</v>
      </c>
      <c r="O19" s="137"/>
      <c r="P19" s="138">
        <v>25</v>
      </c>
      <c r="Q19" s="138">
        <v>25</v>
      </c>
      <c r="R19" s="275">
        <f t="shared" si="0"/>
        <v>12</v>
      </c>
      <c r="S19" s="725"/>
      <c r="T19" s="726">
        <v>12</v>
      </c>
    </row>
    <row r="20" spans="1:27" s="727" customFormat="1">
      <c r="A20" s="273" t="s">
        <v>424</v>
      </c>
      <c r="B20" s="138"/>
      <c r="C20" s="138">
        <v>2012</v>
      </c>
      <c r="D20" s="227" t="s">
        <v>24</v>
      </c>
      <c r="E20" s="729" t="s">
        <v>11</v>
      </c>
      <c r="F20" s="227" t="s">
        <v>538</v>
      </c>
      <c r="G20" s="227" t="s">
        <v>432</v>
      </c>
      <c r="H20" s="227" t="s">
        <v>82</v>
      </c>
      <c r="I20" s="227" t="s">
        <v>435</v>
      </c>
      <c r="J20" s="609" t="s">
        <v>577</v>
      </c>
      <c r="K20" s="274" t="s">
        <v>108</v>
      </c>
      <c r="L20" s="138" t="s">
        <v>557</v>
      </c>
      <c r="M20" s="138">
        <v>628</v>
      </c>
      <c r="N20" s="725">
        <v>478</v>
      </c>
      <c r="O20" s="137"/>
      <c r="P20" s="138">
        <v>2</v>
      </c>
      <c r="Q20" s="138">
        <v>2</v>
      </c>
      <c r="R20" s="275">
        <v>2</v>
      </c>
      <c r="S20" s="725"/>
      <c r="T20" s="726">
        <v>1</v>
      </c>
    </row>
    <row r="21" spans="1:27" s="727" customFormat="1">
      <c r="A21" s="273" t="s">
        <v>424</v>
      </c>
      <c r="B21" s="138"/>
      <c r="C21" s="138">
        <v>2012</v>
      </c>
      <c r="D21" s="227" t="s">
        <v>24</v>
      </c>
      <c r="E21" s="729" t="s">
        <v>11</v>
      </c>
      <c r="F21" s="227" t="s">
        <v>538</v>
      </c>
      <c r="G21" s="227" t="s">
        <v>432</v>
      </c>
      <c r="H21" s="227" t="s">
        <v>82</v>
      </c>
      <c r="I21" s="227" t="s">
        <v>436</v>
      </c>
      <c r="J21" s="609" t="s">
        <v>577</v>
      </c>
      <c r="K21" s="274" t="s">
        <v>108</v>
      </c>
      <c r="L21" s="138" t="s">
        <v>557</v>
      </c>
      <c r="M21" s="138">
        <v>3516</v>
      </c>
      <c r="N21" s="725">
        <v>2089</v>
      </c>
      <c r="O21" s="137"/>
      <c r="P21" s="138">
        <v>15</v>
      </c>
      <c r="Q21" s="138">
        <v>15</v>
      </c>
      <c r="R21" s="275">
        <f t="shared" si="0"/>
        <v>15</v>
      </c>
      <c r="S21" s="725"/>
      <c r="T21" s="726">
        <v>15</v>
      </c>
    </row>
    <row r="22" spans="1:27" s="727" customFormat="1">
      <c r="A22" s="273" t="s">
        <v>424</v>
      </c>
      <c r="B22" s="138"/>
      <c r="C22" s="138">
        <v>2012</v>
      </c>
      <c r="D22" s="227" t="s">
        <v>24</v>
      </c>
      <c r="E22" s="729" t="s">
        <v>11</v>
      </c>
      <c r="F22" s="227" t="s">
        <v>538</v>
      </c>
      <c r="G22" s="227" t="s">
        <v>432</v>
      </c>
      <c r="H22" s="227" t="s">
        <v>82</v>
      </c>
      <c r="I22" s="227" t="s">
        <v>436</v>
      </c>
      <c r="J22" s="609" t="s">
        <v>577</v>
      </c>
      <c r="K22" s="277" t="s">
        <v>335</v>
      </c>
      <c r="L22" s="138">
        <v>1</v>
      </c>
      <c r="M22" s="138">
        <v>3516</v>
      </c>
      <c r="N22" s="725">
        <v>2089</v>
      </c>
      <c r="O22" s="137">
        <v>20</v>
      </c>
      <c r="P22" s="138"/>
      <c r="Q22" s="138">
        <f>O22</f>
        <v>20</v>
      </c>
      <c r="R22" s="275">
        <f t="shared" si="0"/>
        <v>39</v>
      </c>
      <c r="S22" s="725">
        <v>39</v>
      </c>
      <c r="T22" s="726"/>
    </row>
    <row r="23" spans="1:27" s="727" customFormat="1">
      <c r="A23" s="273" t="s">
        <v>424</v>
      </c>
      <c r="B23" s="138"/>
      <c r="C23" s="138">
        <v>2012</v>
      </c>
      <c r="D23" s="227" t="s">
        <v>24</v>
      </c>
      <c r="E23" s="729" t="s">
        <v>11</v>
      </c>
      <c r="F23" s="227" t="s">
        <v>431</v>
      </c>
      <c r="G23" s="227" t="s">
        <v>445</v>
      </c>
      <c r="H23" s="227" t="s">
        <v>334</v>
      </c>
      <c r="I23" s="227" t="s">
        <v>446</v>
      </c>
      <c r="J23" s="609" t="s">
        <v>578</v>
      </c>
      <c r="K23" s="277" t="s">
        <v>335</v>
      </c>
      <c r="L23" s="138">
        <v>1</v>
      </c>
      <c r="M23" s="138">
        <v>621</v>
      </c>
      <c r="N23" s="725">
        <v>756</v>
      </c>
      <c r="O23" s="137">
        <v>5</v>
      </c>
      <c r="P23" s="138"/>
      <c r="Q23" s="138">
        <f>O23</f>
        <v>5</v>
      </c>
      <c r="R23" s="275">
        <f t="shared" si="0"/>
        <v>5</v>
      </c>
      <c r="S23" s="725">
        <v>5</v>
      </c>
      <c r="T23" s="726"/>
    </row>
    <row r="24" spans="1:27" s="727" customFormat="1">
      <c r="A24" s="273" t="s">
        <v>424</v>
      </c>
      <c r="B24" s="138"/>
      <c r="C24" s="138">
        <v>2012</v>
      </c>
      <c r="D24" s="227" t="s">
        <v>24</v>
      </c>
      <c r="E24" s="729" t="s">
        <v>11</v>
      </c>
      <c r="F24" s="227" t="s">
        <v>431</v>
      </c>
      <c r="G24" s="227" t="s">
        <v>445</v>
      </c>
      <c r="H24" s="227" t="s">
        <v>82</v>
      </c>
      <c r="I24" s="227" t="s">
        <v>447</v>
      </c>
      <c r="J24" s="609" t="s">
        <v>579</v>
      </c>
      <c r="K24" s="274" t="s">
        <v>108</v>
      </c>
      <c r="L24" s="138" t="s">
        <v>557</v>
      </c>
      <c r="M24" s="138">
        <v>301</v>
      </c>
      <c r="N24" s="725">
        <v>114</v>
      </c>
      <c r="O24" s="137"/>
      <c r="P24" s="138">
        <v>180</v>
      </c>
      <c r="Q24" s="138">
        <v>180</v>
      </c>
      <c r="R24" s="275">
        <f t="shared" si="0"/>
        <v>38</v>
      </c>
      <c r="S24" s="725"/>
      <c r="T24" s="726">
        <v>38</v>
      </c>
    </row>
    <row r="25" spans="1:27" s="727" customFormat="1">
      <c r="A25" s="273" t="s">
        <v>424</v>
      </c>
      <c r="B25" s="138"/>
      <c r="C25" s="138">
        <v>2012</v>
      </c>
      <c r="D25" s="227" t="s">
        <v>24</v>
      </c>
      <c r="E25" s="729" t="s">
        <v>11</v>
      </c>
      <c r="F25" s="227" t="s">
        <v>431</v>
      </c>
      <c r="G25" s="227" t="s">
        <v>445</v>
      </c>
      <c r="H25" s="227" t="s">
        <v>580</v>
      </c>
      <c r="I25" s="227" t="s">
        <v>524</v>
      </c>
      <c r="J25" s="609" t="s">
        <v>578</v>
      </c>
      <c r="K25" s="277" t="s">
        <v>335</v>
      </c>
      <c r="L25" s="138">
        <v>1</v>
      </c>
      <c r="M25" s="138">
        <v>7610</v>
      </c>
      <c r="N25" s="725">
        <v>7098</v>
      </c>
      <c r="O25" s="137">
        <v>12</v>
      </c>
      <c r="P25" s="138"/>
      <c r="Q25" s="138">
        <f>O25</f>
        <v>12</v>
      </c>
      <c r="R25" s="275">
        <f t="shared" si="0"/>
        <v>37</v>
      </c>
      <c r="S25" s="725">
        <v>37</v>
      </c>
      <c r="T25" s="726"/>
    </row>
    <row r="26" spans="1:27" s="727" customFormat="1">
      <c r="A26" s="273" t="s">
        <v>424</v>
      </c>
      <c r="B26" s="138"/>
      <c r="C26" s="138">
        <v>2012</v>
      </c>
      <c r="D26" s="227" t="s">
        <v>24</v>
      </c>
      <c r="E26" s="729" t="s">
        <v>11</v>
      </c>
      <c r="F26" s="227" t="s">
        <v>431</v>
      </c>
      <c r="G26" s="227" t="s">
        <v>445</v>
      </c>
      <c r="H26" s="227" t="s">
        <v>580</v>
      </c>
      <c r="I26" s="227" t="s">
        <v>524</v>
      </c>
      <c r="J26" s="609" t="s">
        <v>578</v>
      </c>
      <c r="K26" s="274" t="s">
        <v>108</v>
      </c>
      <c r="L26" s="138" t="s">
        <v>557</v>
      </c>
      <c r="M26" s="138">
        <v>7610</v>
      </c>
      <c r="N26" s="725">
        <v>7098</v>
      </c>
      <c r="O26" s="137"/>
      <c r="P26" s="138">
        <v>70</v>
      </c>
      <c r="Q26" s="138">
        <v>70</v>
      </c>
      <c r="R26" s="275">
        <f t="shared" si="0"/>
        <v>36</v>
      </c>
      <c r="S26" s="725"/>
      <c r="T26" s="726">
        <v>36</v>
      </c>
    </row>
    <row r="27" spans="1:27" s="727" customFormat="1">
      <c r="A27" s="273" t="s">
        <v>424</v>
      </c>
      <c r="B27" s="138"/>
      <c r="C27" s="138">
        <v>2012</v>
      </c>
      <c r="D27" s="227" t="s">
        <v>24</v>
      </c>
      <c r="E27" s="729" t="s">
        <v>11</v>
      </c>
      <c r="F27" s="227" t="s">
        <v>431</v>
      </c>
      <c r="G27" s="227" t="s">
        <v>445</v>
      </c>
      <c r="H27" s="227" t="s">
        <v>336</v>
      </c>
      <c r="I27" s="227" t="s">
        <v>450</v>
      </c>
      <c r="J27" s="609" t="s">
        <v>578</v>
      </c>
      <c r="K27" s="274" t="s">
        <v>108</v>
      </c>
      <c r="L27" s="138">
        <v>1</v>
      </c>
      <c r="M27" s="138">
        <v>52</v>
      </c>
      <c r="N27" s="725">
        <v>9</v>
      </c>
      <c r="O27" s="137"/>
      <c r="P27" s="138">
        <v>40</v>
      </c>
      <c r="Q27" s="138">
        <v>40</v>
      </c>
      <c r="R27" s="275">
        <f t="shared" si="0"/>
        <v>6</v>
      </c>
      <c r="S27" s="725"/>
      <c r="T27" s="726">
        <v>6</v>
      </c>
    </row>
    <row r="28" spans="1:27" s="727" customFormat="1">
      <c r="A28" s="273" t="s">
        <v>424</v>
      </c>
      <c r="B28" s="138"/>
      <c r="C28" s="138">
        <v>2012</v>
      </c>
      <c r="D28" s="227" t="s">
        <v>24</v>
      </c>
      <c r="E28" s="729" t="s">
        <v>11</v>
      </c>
      <c r="F28" s="227" t="s">
        <v>431</v>
      </c>
      <c r="G28" s="227" t="s">
        <v>459</v>
      </c>
      <c r="H28" s="227" t="s">
        <v>82</v>
      </c>
      <c r="I28" s="227" t="s">
        <v>461</v>
      </c>
      <c r="J28" s="609" t="s">
        <v>578</v>
      </c>
      <c r="K28" s="277" t="s">
        <v>335</v>
      </c>
      <c r="L28" s="138">
        <v>1</v>
      </c>
      <c r="M28" s="138">
        <v>1987</v>
      </c>
      <c r="N28" s="725">
        <v>1605</v>
      </c>
      <c r="O28" s="137">
        <v>8</v>
      </c>
      <c r="P28" s="138"/>
      <c r="Q28" s="138">
        <f>O28</f>
        <v>8</v>
      </c>
      <c r="R28" s="275">
        <f t="shared" si="0"/>
        <v>10</v>
      </c>
      <c r="S28" s="725">
        <v>10</v>
      </c>
      <c r="T28" s="726"/>
      <c r="U28" s="244"/>
      <c r="V28" s="244"/>
      <c r="W28" s="244"/>
      <c r="X28" s="244"/>
      <c r="Y28" s="244"/>
      <c r="Z28" s="244"/>
      <c r="AA28" s="244"/>
    </row>
    <row r="29" spans="1:27" s="727" customFormat="1">
      <c r="A29" s="273" t="s">
        <v>424</v>
      </c>
      <c r="B29" s="138"/>
      <c r="C29" s="138">
        <v>2012</v>
      </c>
      <c r="D29" s="227" t="s">
        <v>24</v>
      </c>
      <c r="E29" s="729" t="s">
        <v>11</v>
      </c>
      <c r="F29" s="227" t="s">
        <v>431</v>
      </c>
      <c r="G29" s="227" t="s">
        <v>459</v>
      </c>
      <c r="H29" s="227" t="s">
        <v>82</v>
      </c>
      <c r="I29" s="227" t="s">
        <v>461</v>
      </c>
      <c r="J29" s="609" t="s">
        <v>578</v>
      </c>
      <c r="K29" s="274" t="s">
        <v>108</v>
      </c>
      <c r="L29" s="138" t="s">
        <v>557</v>
      </c>
      <c r="M29" s="138">
        <v>1987</v>
      </c>
      <c r="N29" s="725">
        <v>1605</v>
      </c>
      <c r="O29" s="137"/>
      <c r="P29" s="138">
        <v>4</v>
      </c>
      <c r="Q29" s="138">
        <v>4</v>
      </c>
      <c r="R29" s="275">
        <f t="shared" si="0"/>
        <v>10</v>
      </c>
      <c r="S29" s="725"/>
      <c r="T29" s="726">
        <v>10</v>
      </c>
      <c r="U29" s="244"/>
      <c r="V29" s="244"/>
      <c r="W29" s="244"/>
      <c r="X29" s="244"/>
      <c r="Y29" s="244"/>
      <c r="Z29" s="244"/>
      <c r="AA29" s="244"/>
    </row>
    <row r="30" spans="1:27" s="727" customFormat="1">
      <c r="A30" s="273" t="s">
        <v>424</v>
      </c>
      <c r="B30" s="138"/>
      <c r="C30" s="138">
        <v>2012</v>
      </c>
      <c r="D30" s="227" t="s">
        <v>24</v>
      </c>
      <c r="E30" s="729" t="s">
        <v>11</v>
      </c>
      <c r="F30" s="227" t="s">
        <v>467</v>
      </c>
      <c r="G30" s="227" t="s">
        <v>445</v>
      </c>
      <c r="H30" s="227" t="s">
        <v>82</v>
      </c>
      <c r="I30" s="227" t="s">
        <v>447</v>
      </c>
      <c r="J30" s="609" t="s">
        <v>1231</v>
      </c>
      <c r="K30" s="274" t="s">
        <v>108</v>
      </c>
      <c r="L30" s="138" t="s">
        <v>557</v>
      </c>
      <c r="M30" s="138">
        <v>7</v>
      </c>
      <c r="N30" s="725">
        <v>19</v>
      </c>
      <c r="O30" s="137"/>
      <c r="P30" s="138">
        <v>0</v>
      </c>
      <c r="Q30" s="138">
        <v>0</v>
      </c>
      <c r="R30" s="275">
        <v>12</v>
      </c>
      <c r="S30" s="725"/>
      <c r="T30" s="726">
        <v>14</v>
      </c>
    </row>
    <row r="31" spans="1:27" s="727" customFormat="1">
      <c r="A31" s="273" t="s">
        <v>424</v>
      </c>
      <c r="B31" s="138"/>
      <c r="C31" s="138">
        <v>2012</v>
      </c>
      <c r="D31" s="147" t="s">
        <v>24</v>
      </c>
      <c r="E31" s="729" t="s">
        <v>11</v>
      </c>
      <c r="F31" s="147" t="s">
        <v>467</v>
      </c>
      <c r="G31" s="147" t="s">
        <v>445</v>
      </c>
      <c r="H31" s="147" t="s">
        <v>580</v>
      </c>
      <c r="I31" s="147" t="s">
        <v>524</v>
      </c>
      <c r="J31" s="609" t="s">
        <v>581</v>
      </c>
      <c r="K31" s="277" t="s">
        <v>335</v>
      </c>
      <c r="L31" s="148">
        <v>1</v>
      </c>
      <c r="M31" s="148">
        <v>6891</v>
      </c>
      <c r="N31" s="725">
        <v>7781</v>
      </c>
      <c r="O31" s="137">
        <v>42</v>
      </c>
      <c r="P31" s="138"/>
      <c r="Q31" s="138">
        <f>O31</f>
        <v>42</v>
      </c>
      <c r="R31" s="275">
        <f t="shared" si="0"/>
        <v>44</v>
      </c>
      <c r="S31" s="725">
        <v>44</v>
      </c>
      <c r="T31" s="726"/>
      <c r="U31" s="244"/>
      <c r="V31" s="244"/>
      <c r="W31" s="244"/>
      <c r="X31" s="244"/>
      <c r="Y31" s="244"/>
      <c r="Z31" s="244"/>
      <c r="AA31" s="244"/>
    </row>
    <row r="32" spans="1:27" s="727" customFormat="1">
      <c r="A32" s="273" t="s">
        <v>424</v>
      </c>
      <c r="B32" s="138"/>
      <c r="C32" s="138">
        <v>2012</v>
      </c>
      <c r="D32" s="147" t="s">
        <v>24</v>
      </c>
      <c r="E32" s="729" t="s">
        <v>11</v>
      </c>
      <c r="F32" s="147" t="s">
        <v>467</v>
      </c>
      <c r="G32" s="147" t="s">
        <v>445</v>
      </c>
      <c r="H32" s="147" t="s">
        <v>580</v>
      </c>
      <c r="I32" s="147" t="s">
        <v>524</v>
      </c>
      <c r="J32" s="609" t="s">
        <v>581</v>
      </c>
      <c r="K32" s="274" t="s">
        <v>108</v>
      </c>
      <c r="L32" s="138" t="s">
        <v>557</v>
      </c>
      <c r="M32" s="148">
        <v>6891</v>
      </c>
      <c r="N32" s="725">
        <v>7781</v>
      </c>
      <c r="O32" s="137"/>
      <c r="P32" s="138">
        <v>40</v>
      </c>
      <c r="Q32" s="138">
        <v>40</v>
      </c>
      <c r="R32" s="275">
        <f t="shared" si="0"/>
        <v>37</v>
      </c>
      <c r="S32" s="725"/>
      <c r="T32" s="726">
        <v>37</v>
      </c>
      <c r="U32" s="244"/>
      <c r="V32" s="244"/>
      <c r="W32" s="244"/>
      <c r="X32" s="244"/>
      <c r="Y32" s="244"/>
      <c r="Z32" s="244"/>
      <c r="AA32" s="244"/>
    </row>
    <row r="33" spans="1:27" s="727" customFormat="1">
      <c r="A33" s="273" t="s">
        <v>424</v>
      </c>
      <c r="B33" s="138"/>
      <c r="C33" s="138">
        <v>2012</v>
      </c>
      <c r="D33" s="227" t="s">
        <v>24</v>
      </c>
      <c r="E33" s="729" t="s">
        <v>11</v>
      </c>
      <c r="F33" s="227" t="s">
        <v>467</v>
      </c>
      <c r="G33" s="227" t="s">
        <v>427</v>
      </c>
      <c r="H33" s="227" t="s">
        <v>336</v>
      </c>
      <c r="I33" s="227" t="s">
        <v>452</v>
      </c>
      <c r="J33" s="609" t="s">
        <v>582</v>
      </c>
      <c r="K33" s="274" t="s">
        <v>108</v>
      </c>
      <c r="L33" s="138">
        <v>1</v>
      </c>
      <c r="M33" s="138">
        <v>356</v>
      </c>
      <c r="N33" s="725">
        <v>971</v>
      </c>
      <c r="O33" s="137"/>
      <c r="P33" s="138">
        <v>22</v>
      </c>
      <c r="Q33" s="138">
        <v>22</v>
      </c>
      <c r="R33" s="275">
        <f t="shared" si="0"/>
        <v>28</v>
      </c>
      <c r="S33" s="725"/>
      <c r="T33" s="726">
        <v>28</v>
      </c>
      <c r="U33" s="244"/>
      <c r="V33" s="244"/>
      <c r="W33" s="244"/>
      <c r="X33" s="244"/>
      <c r="Y33" s="244"/>
      <c r="Z33" s="244"/>
      <c r="AA33" s="244"/>
    </row>
    <row r="34" spans="1:27" s="727" customFormat="1">
      <c r="A34" s="273" t="s">
        <v>424</v>
      </c>
      <c r="B34" s="138"/>
      <c r="C34" s="138">
        <v>2012</v>
      </c>
      <c r="D34" s="227" t="s">
        <v>24</v>
      </c>
      <c r="E34" s="729" t="s">
        <v>11</v>
      </c>
      <c r="F34" s="227" t="s">
        <v>467</v>
      </c>
      <c r="G34" s="227" t="s">
        <v>455</v>
      </c>
      <c r="H34" s="227" t="s">
        <v>336</v>
      </c>
      <c r="I34" s="227" t="s">
        <v>458</v>
      </c>
      <c r="J34" s="609" t="s">
        <v>582</v>
      </c>
      <c r="K34" s="274" t="s">
        <v>108</v>
      </c>
      <c r="L34" s="138">
        <v>1</v>
      </c>
      <c r="M34" s="138">
        <v>92</v>
      </c>
      <c r="N34" s="725">
        <v>106</v>
      </c>
      <c r="O34" s="137"/>
      <c r="P34" s="138">
        <v>10</v>
      </c>
      <c r="Q34" s="138">
        <v>10</v>
      </c>
      <c r="R34" s="275">
        <f t="shared" si="0"/>
        <v>0</v>
      </c>
      <c r="S34" s="725"/>
      <c r="T34" s="726">
        <v>0</v>
      </c>
      <c r="U34" s="244"/>
      <c r="V34" s="244"/>
      <c r="W34" s="244"/>
      <c r="X34" s="244"/>
      <c r="Y34" s="244"/>
      <c r="Z34" s="244"/>
      <c r="AA34" s="244"/>
    </row>
    <row r="35" spans="1:27" s="727" customFormat="1">
      <c r="A35" s="259" t="s">
        <v>424</v>
      </c>
      <c r="B35" s="609"/>
      <c r="C35" s="138">
        <v>2012</v>
      </c>
      <c r="D35" s="227" t="s">
        <v>24</v>
      </c>
      <c r="E35" s="729" t="s">
        <v>11</v>
      </c>
      <c r="F35" s="227" t="s">
        <v>467</v>
      </c>
      <c r="G35" s="227" t="s">
        <v>459</v>
      </c>
      <c r="H35" s="227" t="s">
        <v>82</v>
      </c>
      <c r="I35" s="227" t="s">
        <v>461</v>
      </c>
      <c r="J35" s="609" t="s">
        <v>581</v>
      </c>
      <c r="K35" s="274" t="s">
        <v>108</v>
      </c>
      <c r="L35" s="138" t="s">
        <v>557</v>
      </c>
      <c r="M35" s="609">
        <v>213</v>
      </c>
      <c r="N35" s="725">
        <v>30</v>
      </c>
      <c r="O35" s="227"/>
      <c r="P35" s="609">
        <v>2</v>
      </c>
      <c r="Q35" s="609">
        <v>2</v>
      </c>
      <c r="R35" s="275">
        <f t="shared" si="0"/>
        <v>4</v>
      </c>
      <c r="S35" s="725"/>
      <c r="T35" s="726">
        <v>4</v>
      </c>
      <c r="U35" s="244"/>
      <c r="V35" s="244"/>
      <c r="W35" s="244"/>
      <c r="X35" s="244"/>
      <c r="Y35" s="244"/>
      <c r="Z35" s="244"/>
      <c r="AA35" s="244"/>
    </row>
    <row r="36" spans="1:27" s="727" customFormat="1">
      <c r="A36" s="259" t="s">
        <v>424</v>
      </c>
      <c r="B36" s="609"/>
      <c r="C36" s="138">
        <v>2012</v>
      </c>
      <c r="D36" s="227" t="s">
        <v>24</v>
      </c>
      <c r="E36" s="729" t="s">
        <v>11</v>
      </c>
      <c r="F36" s="227" t="s">
        <v>467</v>
      </c>
      <c r="G36" s="227" t="s">
        <v>459</v>
      </c>
      <c r="H36" s="227" t="s">
        <v>82</v>
      </c>
      <c r="I36" s="227" t="s">
        <v>461</v>
      </c>
      <c r="J36" s="609" t="s">
        <v>581</v>
      </c>
      <c r="K36" s="277" t="s">
        <v>335</v>
      </c>
      <c r="L36" s="609">
        <v>1</v>
      </c>
      <c r="M36" s="609">
        <v>213</v>
      </c>
      <c r="N36" s="725">
        <v>30</v>
      </c>
      <c r="O36" s="227">
        <v>4</v>
      </c>
      <c r="P36" s="609"/>
      <c r="Q36" s="609">
        <f>O36</f>
        <v>4</v>
      </c>
      <c r="R36" s="275">
        <f t="shared" si="0"/>
        <v>0</v>
      </c>
      <c r="S36" s="725">
        <v>0</v>
      </c>
      <c r="T36" s="726"/>
      <c r="U36" s="244"/>
      <c r="V36" s="244"/>
      <c r="W36" s="244"/>
      <c r="X36" s="244"/>
      <c r="Y36" s="244"/>
      <c r="Z36" s="244"/>
      <c r="AA36" s="244"/>
    </row>
    <row r="37" spans="1:27" s="727" customFormat="1">
      <c r="A37" s="259" t="s">
        <v>424</v>
      </c>
      <c r="B37" s="609"/>
      <c r="C37" s="138">
        <v>2012</v>
      </c>
      <c r="D37" s="227" t="s">
        <v>24</v>
      </c>
      <c r="E37" s="729" t="s">
        <v>11</v>
      </c>
      <c r="F37" s="227" t="s">
        <v>477</v>
      </c>
      <c r="G37" s="227" t="s">
        <v>432</v>
      </c>
      <c r="H37" s="227" t="s">
        <v>82</v>
      </c>
      <c r="I37" s="227" t="s">
        <v>434</v>
      </c>
      <c r="J37" s="609" t="s">
        <v>583</v>
      </c>
      <c r="K37" s="274" t="s">
        <v>108</v>
      </c>
      <c r="L37" s="138" t="s">
        <v>557</v>
      </c>
      <c r="M37" s="609">
        <v>290</v>
      </c>
      <c r="N37" s="725">
        <v>362</v>
      </c>
      <c r="O37" s="227"/>
      <c r="P37" s="609">
        <v>4</v>
      </c>
      <c r="Q37" s="609">
        <v>4</v>
      </c>
      <c r="R37" s="275">
        <v>1</v>
      </c>
      <c r="S37" s="725"/>
      <c r="T37" s="726">
        <v>1</v>
      </c>
      <c r="U37" s="244"/>
      <c r="V37" s="244"/>
      <c r="W37" s="244"/>
      <c r="X37" s="244"/>
      <c r="Y37" s="244"/>
      <c r="Z37" s="244"/>
      <c r="AA37" s="244"/>
    </row>
    <row r="38" spans="1:27" s="727" customFormat="1">
      <c r="A38" s="259" t="s">
        <v>424</v>
      </c>
      <c r="B38" s="609"/>
      <c r="C38" s="138">
        <v>2012</v>
      </c>
      <c r="D38" s="227" t="s">
        <v>24</v>
      </c>
      <c r="E38" s="729" t="s">
        <v>11</v>
      </c>
      <c r="F38" s="227" t="s">
        <v>477</v>
      </c>
      <c r="G38" s="227" t="s">
        <v>432</v>
      </c>
      <c r="H38" s="227" t="s">
        <v>82</v>
      </c>
      <c r="I38" s="227" t="s">
        <v>436</v>
      </c>
      <c r="J38" s="609" t="s">
        <v>583</v>
      </c>
      <c r="K38" s="277" t="s">
        <v>335</v>
      </c>
      <c r="L38" s="609">
        <v>1</v>
      </c>
      <c r="M38" s="609">
        <v>3297</v>
      </c>
      <c r="N38" s="725">
        <v>2377</v>
      </c>
      <c r="O38" s="227">
        <v>4</v>
      </c>
      <c r="P38" s="609"/>
      <c r="Q38" s="609">
        <f>O38</f>
        <v>4</v>
      </c>
      <c r="R38" s="275">
        <f t="shared" si="0"/>
        <v>8</v>
      </c>
      <c r="S38" s="725">
        <v>8</v>
      </c>
      <c r="T38" s="726"/>
      <c r="U38" s="244"/>
      <c r="V38" s="244"/>
      <c r="W38" s="244"/>
      <c r="X38" s="244"/>
      <c r="Y38" s="244"/>
      <c r="Z38" s="244"/>
      <c r="AA38" s="244"/>
    </row>
    <row r="39" spans="1:27" s="727" customFormat="1">
      <c r="A39" s="259" t="s">
        <v>424</v>
      </c>
      <c r="B39" s="609"/>
      <c r="C39" s="138">
        <v>2012</v>
      </c>
      <c r="D39" s="227" t="s">
        <v>24</v>
      </c>
      <c r="E39" s="729" t="s">
        <v>11</v>
      </c>
      <c r="F39" s="227" t="s">
        <v>477</v>
      </c>
      <c r="G39" s="227" t="s">
        <v>432</v>
      </c>
      <c r="H39" s="227" t="s">
        <v>82</v>
      </c>
      <c r="I39" s="227" t="s">
        <v>436</v>
      </c>
      <c r="J39" s="609" t="s">
        <v>583</v>
      </c>
      <c r="K39" s="274" t="s">
        <v>108</v>
      </c>
      <c r="L39" s="138" t="s">
        <v>557</v>
      </c>
      <c r="M39" s="609">
        <v>3297</v>
      </c>
      <c r="N39" s="725">
        <v>2377</v>
      </c>
      <c r="O39" s="227"/>
      <c r="P39" s="609">
        <v>16</v>
      </c>
      <c r="Q39" s="609">
        <v>16</v>
      </c>
      <c r="R39" s="275">
        <f t="shared" si="0"/>
        <v>15</v>
      </c>
      <c r="S39" s="725"/>
      <c r="T39" s="726">
        <v>15</v>
      </c>
      <c r="U39" s="244"/>
      <c r="V39" s="244"/>
      <c r="W39" s="244"/>
      <c r="X39" s="244"/>
      <c r="Y39" s="244"/>
      <c r="Z39" s="244"/>
      <c r="AA39" s="244"/>
    </row>
    <row r="40" spans="1:27" s="727" customFormat="1">
      <c r="A40" s="259" t="s">
        <v>424</v>
      </c>
      <c r="B40" s="609"/>
      <c r="C40" s="138">
        <v>2012</v>
      </c>
      <c r="D40" s="227" t="s">
        <v>24</v>
      </c>
      <c r="E40" s="729" t="s">
        <v>11</v>
      </c>
      <c r="F40" s="227" t="s">
        <v>477</v>
      </c>
      <c r="G40" s="227" t="s">
        <v>432</v>
      </c>
      <c r="H40" s="227" t="s">
        <v>82</v>
      </c>
      <c r="I40" s="227" t="s">
        <v>438</v>
      </c>
      <c r="J40" s="609" t="s">
        <v>583</v>
      </c>
      <c r="K40" s="274" t="s">
        <v>108</v>
      </c>
      <c r="L40" s="138" t="s">
        <v>557</v>
      </c>
      <c r="M40" s="609">
        <v>488</v>
      </c>
      <c r="N40" s="725">
        <v>357</v>
      </c>
      <c r="O40" s="227"/>
      <c r="P40" s="609">
        <v>4</v>
      </c>
      <c r="Q40" s="609">
        <v>4</v>
      </c>
      <c r="R40" s="275">
        <f t="shared" si="0"/>
        <v>0</v>
      </c>
      <c r="S40" s="725"/>
      <c r="T40" s="726">
        <v>0</v>
      </c>
      <c r="U40" s="244"/>
      <c r="V40" s="244"/>
      <c r="W40" s="244"/>
      <c r="X40" s="244"/>
      <c r="Y40" s="244"/>
      <c r="Z40" s="244"/>
      <c r="AA40" s="244"/>
    </row>
    <row r="41" spans="1:27" s="727" customFormat="1">
      <c r="A41" s="259" t="s">
        <v>424</v>
      </c>
      <c r="B41" s="609"/>
      <c r="C41" s="138">
        <v>2012</v>
      </c>
      <c r="D41" s="227" t="s">
        <v>24</v>
      </c>
      <c r="E41" s="729" t="s">
        <v>11</v>
      </c>
      <c r="F41" s="227" t="s">
        <v>477</v>
      </c>
      <c r="G41" s="227" t="s">
        <v>445</v>
      </c>
      <c r="H41" s="227" t="s">
        <v>334</v>
      </c>
      <c r="I41" s="227" t="s">
        <v>446</v>
      </c>
      <c r="J41" s="609" t="s">
        <v>584</v>
      </c>
      <c r="K41" s="274" t="s">
        <v>1228</v>
      </c>
      <c r="L41" s="138" t="s">
        <v>557</v>
      </c>
      <c r="M41" s="609">
        <v>76</v>
      </c>
      <c r="N41" s="725">
        <v>117</v>
      </c>
      <c r="O41" s="609">
        <v>4</v>
      </c>
      <c r="P41" s="140"/>
      <c r="Q41" s="609">
        <v>4</v>
      </c>
      <c r="R41" s="275">
        <v>1</v>
      </c>
      <c r="S41" s="725">
        <v>1</v>
      </c>
      <c r="T41" s="726">
        <v>0</v>
      </c>
      <c r="U41" s="244"/>
      <c r="V41" s="244"/>
      <c r="W41" s="244"/>
      <c r="X41" s="244"/>
      <c r="Y41" s="244"/>
      <c r="Z41" s="244"/>
      <c r="AA41" s="244"/>
    </row>
    <row r="42" spans="1:27" s="727" customFormat="1">
      <c r="A42" s="259" t="s">
        <v>424</v>
      </c>
      <c r="B42" s="609"/>
      <c r="C42" s="138">
        <v>2012</v>
      </c>
      <c r="D42" s="227" t="s">
        <v>24</v>
      </c>
      <c r="E42" s="729" t="s">
        <v>11</v>
      </c>
      <c r="F42" s="227" t="s">
        <v>477</v>
      </c>
      <c r="G42" s="227" t="s">
        <v>445</v>
      </c>
      <c r="H42" s="227" t="s">
        <v>82</v>
      </c>
      <c r="I42" s="227" t="s">
        <v>447</v>
      </c>
      <c r="J42" s="609" t="s">
        <v>584</v>
      </c>
      <c r="K42" s="274" t="s">
        <v>108</v>
      </c>
      <c r="L42" s="138" t="s">
        <v>557</v>
      </c>
      <c r="M42" s="609">
        <v>952</v>
      </c>
      <c r="N42" s="725">
        <v>473</v>
      </c>
      <c r="O42" s="227"/>
      <c r="P42" s="236">
        <v>240</v>
      </c>
      <c r="Q42" s="609">
        <v>240</v>
      </c>
      <c r="R42" s="275">
        <f t="shared" si="0"/>
        <v>194</v>
      </c>
      <c r="S42" s="725"/>
      <c r="T42" s="726">
        <v>194</v>
      </c>
      <c r="X42" s="51"/>
      <c r="Y42" s="51"/>
      <c r="Z42" s="51"/>
      <c r="AA42" s="51"/>
    </row>
    <row r="43" spans="1:27" s="727" customFormat="1">
      <c r="A43" s="259" t="s">
        <v>424</v>
      </c>
      <c r="B43" s="609"/>
      <c r="C43" s="138">
        <v>2012</v>
      </c>
      <c r="D43" s="227" t="s">
        <v>24</v>
      </c>
      <c r="E43" s="729" t="s">
        <v>11</v>
      </c>
      <c r="F43" s="227" t="s">
        <v>477</v>
      </c>
      <c r="G43" s="227" t="s">
        <v>445</v>
      </c>
      <c r="H43" s="227" t="s">
        <v>82</v>
      </c>
      <c r="I43" s="227" t="s">
        <v>480</v>
      </c>
      <c r="J43" s="609" t="s">
        <v>585</v>
      </c>
      <c r="K43" s="274" t="s">
        <v>108</v>
      </c>
      <c r="L43" s="138" t="s">
        <v>557</v>
      </c>
      <c r="M43" s="609">
        <v>82</v>
      </c>
      <c r="N43" s="725">
        <v>46</v>
      </c>
      <c r="O43" s="227"/>
      <c r="P43" s="609">
        <v>60</v>
      </c>
      <c r="Q43" s="609">
        <v>60</v>
      </c>
      <c r="R43" s="275">
        <f t="shared" si="0"/>
        <v>34</v>
      </c>
      <c r="S43" s="725"/>
      <c r="T43" s="726">
        <v>34</v>
      </c>
      <c r="X43" s="51"/>
      <c r="Y43" s="51"/>
      <c r="Z43" s="51"/>
      <c r="AA43" s="51"/>
    </row>
    <row r="44" spans="1:27" s="727" customFormat="1">
      <c r="A44" s="259" t="s">
        <v>424</v>
      </c>
      <c r="B44" s="609"/>
      <c r="C44" s="138">
        <v>2012</v>
      </c>
      <c r="D44" s="227" t="s">
        <v>24</v>
      </c>
      <c r="E44" s="729" t="s">
        <v>11</v>
      </c>
      <c r="F44" s="227" t="s">
        <v>477</v>
      </c>
      <c r="G44" s="227" t="s">
        <v>445</v>
      </c>
      <c r="H44" s="227" t="s">
        <v>580</v>
      </c>
      <c r="I44" s="227" t="s">
        <v>523</v>
      </c>
      <c r="J44" s="609" t="s">
        <v>583</v>
      </c>
      <c r="K44" s="277" t="s">
        <v>335</v>
      </c>
      <c r="L44" s="609">
        <v>1</v>
      </c>
      <c r="M44" s="609">
        <v>1839</v>
      </c>
      <c r="N44" s="725">
        <v>1862</v>
      </c>
      <c r="O44" s="227">
        <v>8</v>
      </c>
      <c r="P44" s="236"/>
      <c r="Q44" s="609">
        <f>O44</f>
        <v>8</v>
      </c>
      <c r="R44" s="275">
        <f t="shared" si="0"/>
        <v>10</v>
      </c>
      <c r="S44" s="725">
        <v>10</v>
      </c>
      <c r="T44" s="726"/>
      <c r="X44" s="51"/>
      <c r="Y44" s="51"/>
      <c r="Z44" s="51"/>
      <c r="AA44" s="51"/>
    </row>
    <row r="45" spans="1:27" s="727" customFormat="1">
      <c r="A45" s="259" t="s">
        <v>424</v>
      </c>
      <c r="B45" s="609"/>
      <c r="C45" s="138">
        <v>2012</v>
      </c>
      <c r="D45" s="227" t="s">
        <v>24</v>
      </c>
      <c r="E45" s="729" t="s">
        <v>11</v>
      </c>
      <c r="F45" s="227" t="s">
        <v>477</v>
      </c>
      <c r="G45" s="227" t="s">
        <v>445</v>
      </c>
      <c r="H45" s="227" t="s">
        <v>580</v>
      </c>
      <c r="I45" s="227" t="s">
        <v>523</v>
      </c>
      <c r="J45" s="609" t="s">
        <v>583</v>
      </c>
      <c r="K45" s="274" t="s">
        <v>108</v>
      </c>
      <c r="L45" s="138" t="s">
        <v>557</v>
      </c>
      <c r="M45" s="609">
        <v>1839</v>
      </c>
      <c r="N45" s="725">
        <v>1862</v>
      </c>
      <c r="O45" s="227"/>
      <c r="P45" s="609">
        <v>4</v>
      </c>
      <c r="Q45" s="609">
        <v>4</v>
      </c>
      <c r="R45" s="275">
        <v>57</v>
      </c>
      <c r="S45" s="725"/>
      <c r="T45" s="726">
        <v>57</v>
      </c>
    </row>
    <row r="46" spans="1:27" s="727" customFormat="1">
      <c r="A46" s="259" t="s">
        <v>424</v>
      </c>
      <c r="B46" s="609"/>
      <c r="C46" s="138">
        <v>2012</v>
      </c>
      <c r="D46" s="227" t="s">
        <v>24</v>
      </c>
      <c r="E46" s="729" t="s">
        <v>11</v>
      </c>
      <c r="F46" s="227" t="s">
        <v>477</v>
      </c>
      <c r="G46" s="227" t="s">
        <v>445</v>
      </c>
      <c r="H46" s="227" t="s">
        <v>580</v>
      </c>
      <c r="I46" s="227" t="s">
        <v>550</v>
      </c>
      <c r="J46" s="609" t="s">
        <v>583</v>
      </c>
      <c r="K46" s="277" t="s">
        <v>335</v>
      </c>
      <c r="L46" s="609">
        <v>1</v>
      </c>
      <c r="M46" s="609">
        <v>142</v>
      </c>
      <c r="N46" s="725">
        <v>107</v>
      </c>
      <c r="O46" s="227">
        <v>4</v>
      </c>
      <c r="P46" s="609"/>
      <c r="Q46" s="609">
        <f>O46</f>
        <v>4</v>
      </c>
      <c r="R46" s="275">
        <f t="shared" si="0"/>
        <v>1</v>
      </c>
      <c r="S46" s="725">
        <v>1</v>
      </c>
      <c r="T46" s="726"/>
    </row>
    <row r="47" spans="1:27" s="727" customFormat="1">
      <c r="A47" s="259" t="s">
        <v>424</v>
      </c>
      <c r="B47" s="609"/>
      <c r="C47" s="138">
        <v>2012</v>
      </c>
      <c r="D47" s="227" t="s">
        <v>24</v>
      </c>
      <c r="E47" s="729" t="s">
        <v>11</v>
      </c>
      <c r="F47" s="227" t="s">
        <v>477</v>
      </c>
      <c r="G47" s="227" t="s">
        <v>445</v>
      </c>
      <c r="H47" s="227" t="s">
        <v>580</v>
      </c>
      <c r="I47" s="227" t="s">
        <v>550</v>
      </c>
      <c r="J47" s="609" t="s">
        <v>583</v>
      </c>
      <c r="K47" s="274" t="s">
        <v>108</v>
      </c>
      <c r="L47" s="138" t="s">
        <v>557</v>
      </c>
      <c r="M47" s="609">
        <v>142</v>
      </c>
      <c r="N47" s="725">
        <v>107</v>
      </c>
      <c r="O47" s="227"/>
      <c r="P47" s="609">
        <v>40</v>
      </c>
      <c r="Q47" s="609">
        <v>40</v>
      </c>
      <c r="R47" s="275">
        <f t="shared" si="0"/>
        <v>1</v>
      </c>
      <c r="S47" s="725"/>
      <c r="T47" s="726">
        <v>1</v>
      </c>
    </row>
    <row r="48" spans="1:27" s="727" customFormat="1">
      <c r="A48" s="259" t="s">
        <v>424</v>
      </c>
      <c r="B48" s="609"/>
      <c r="C48" s="138">
        <v>2012</v>
      </c>
      <c r="D48" s="227" t="s">
        <v>24</v>
      </c>
      <c r="E48" s="729" t="s">
        <v>11</v>
      </c>
      <c r="F48" s="227" t="s">
        <v>477</v>
      </c>
      <c r="G48" s="227" t="s">
        <v>445</v>
      </c>
      <c r="H48" s="227" t="s">
        <v>336</v>
      </c>
      <c r="I48" s="227" t="s">
        <v>450</v>
      </c>
      <c r="J48" s="609" t="s">
        <v>585</v>
      </c>
      <c r="K48" s="274" t="s">
        <v>108</v>
      </c>
      <c r="L48" s="609">
        <v>1</v>
      </c>
      <c r="M48" s="609">
        <v>125</v>
      </c>
      <c r="N48" s="725">
        <v>213</v>
      </c>
      <c r="O48" s="227"/>
      <c r="P48" s="609">
        <v>50</v>
      </c>
      <c r="Q48" s="609">
        <v>50</v>
      </c>
      <c r="R48" s="275">
        <f t="shared" si="0"/>
        <v>91</v>
      </c>
      <c r="S48" s="725"/>
      <c r="T48" s="726">
        <v>91</v>
      </c>
      <c r="U48" s="622"/>
      <c r="V48" s="622"/>
      <c r="W48" s="622"/>
      <c r="X48" s="622"/>
      <c r="Y48" s="622"/>
      <c r="Z48" s="622"/>
      <c r="AA48" s="622"/>
    </row>
    <row r="49" spans="1:20" s="727" customFormat="1">
      <c r="A49" s="259" t="s">
        <v>424</v>
      </c>
      <c r="B49" s="609"/>
      <c r="C49" s="138">
        <v>2012</v>
      </c>
      <c r="D49" s="227" t="s">
        <v>24</v>
      </c>
      <c r="E49" s="729" t="s">
        <v>11</v>
      </c>
      <c r="F49" s="227" t="s">
        <v>477</v>
      </c>
      <c r="G49" s="227" t="s">
        <v>455</v>
      </c>
      <c r="H49" s="227" t="s">
        <v>336</v>
      </c>
      <c r="I49" s="227" t="s">
        <v>457</v>
      </c>
      <c r="J49" s="609" t="s">
        <v>585</v>
      </c>
      <c r="K49" s="274" t="s">
        <v>108</v>
      </c>
      <c r="L49" s="609">
        <v>1</v>
      </c>
      <c r="M49" s="609">
        <v>600</v>
      </c>
      <c r="N49" s="725">
        <v>581</v>
      </c>
      <c r="O49" s="608"/>
      <c r="P49" s="609">
        <v>60</v>
      </c>
      <c r="Q49" s="236">
        <v>60</v>
      </c>
      <c r="R49" s="275">
        <f t="shared" si="0"/>
        <v>103</v>
      </c>
      <c r="S49" s="725"/>
      <c r="T49" s="726">
        <v>103</v>
      </c>
    </row>
    <row r="50" spans="1:20" s="727" customFormat="1">
      <c r="A50" s="259" t="s">
        <v>424</v>
      </c>
      <c r="B50" s="609"/>
      <c r="C50" s="138">
        <v>2012</v>
      </c>
      <c r="D50" s="227" t="s">
        <v>24</v>
      </c>
      <c r="E50" s="729" t="s">
        <v>11</v>
      </c>
      <c r="F50" s="227" t="s">
        <v>477</v>
      </c>
      <c r="G50" s="227" t="s">
        <v>459</v>
      </c>
      <c r="H50" s="227" t="s">
        <v>82</v>
      </c>
      <c r="I50" s="227" t="s">
        <v>460</v>
      </c>
      <c r="J50" s="609" t="s">
        <v>583</v>
      </c>
      <c r="K50" s="277" t="s">
        <v>335</v>
      </c>
      <c r="L50" s="609">
        <v>1</v>
      </c>
      <c r="M50" s="609">
        <v>297</v>
      </c>
      <c r="N50" s="725">
        <v>287</v>
      </c>
      <c r="O50" s="227">
        <v>4</v>
      </c>
      <c r="P50" s="609"/>
      <c r="Q50" s="609">
        <v>4</v>
      </c>
      <c r="R50" s="275">
        <f t="shared" si="0"/>
        <v>5</v>
      </c>
      <c r="S50" s="725">
        <v>5</v>
      </c>
      <c r="T50" s="726"/>
    </row>
    <row r="51" spans="1:20" s="727" customFormat="1">
      <c r="A51" s="259" t="s">
        <v>424</v>
      </c>
      <c r="B51" s="609"/>
      <c r="C51" s="138">
        <v>2012</v>
      </c>
      <c r="D51" s="227" t="s">
        <v>24</v>
      </c>
      <c r="E51" s="729" t="s">
        <v>11</v>
      </c>
      <c r="F51" s="227" t="s">
        <v>477</v>
      </c>
      <c r="G51" s="227" t="s">
        <v>459</v>
      </c>
      <c r="H51" s="227" t="s">
        <v>82</v>
      </c>
      <c r="I51" s="227" t="s">
        <v>460</v>
      </c>
      <c r="J51" s="609" t="s">
        <v>583</v>
      </c>
      <c r="K51" s="274" t="s">
        <v>108</v>
      </c>
      <c r="L51" s="138" t="s">
        <v>557</v>
      </c>
      <c r="M51" s="609">
        <v>297</v>
      </c>
      <c r="N51" s="725">
        <v>287</v>
      </c>
      <c r="O51" s="227"/>
      <c r="P51" s="609">
        <v>15</v>
      </c>
      <c r="Q51" s="609">
        <v>15</v>
      </c>
      <c r="R51" s="275">
        <v>16</v>
      </c>
      <c r="S51" s="725"/>
      <c r="T51" s="726">
        <v>16</v>
      </c>
    </row>
    <row r="52" spans="1:20" s="727" customFormat="1">
      <c r="A52" s="259" t="s">
        <v>424</v>
      </c>
      <c r="B52" s="609"/>
      <c r="C52" s="138">
        <v>2012</v>
      </c>
      <c r="D52" s="227" t="s">
        <v>24</v>
      </c>
      <c r="E52" s="729" t="s">
        <v>11</v>
      </c>
      <c r="F52" s="227" t="s">
        <v>477</v>
      </c>
      <c r="G52" s="227" t="s">
        <v>464</v>
      </c>
      <c r="H52" s="227" t="s">
        <v>334</v>
      </c>
      <c r="I52" s="227" t="s">
        <v>484</v>
      </c>
      <c r="J52" s="609" t="s">
        <v>583</v>
      </c>
      <c r="K52" s="277" t="s">
        <v>335</v>
      </c>
      <c r="L52" s="609">
        <v>1</v>
      </c>
      <c r="M52" s="609">
        <v>1895</v>
      </c>
      <c r="N52" s="725">
        <v>1695</v>
      </c>
      <c r="O52" s="227">
        <v>8</v>
      </c>
      <c r="P52" s="227"/>
      <c r="Q52" s="609">
        <v>8</v>
      </c>
      <c r="R52" s="275">
        <f t="shared" si="0"/>
        <v>7</v>
      </c>
      <c r="S52" s="725">
        <v>7</v>
      </c>
      <c r="T52" s="726"/>
    </row>
  </sheetData>
  <autoFilter ref="A3:T52"/>
  <phoneticPr fontId="32" type="noConversion"/>
  <pageMargins left="0.78749999999999998" right="0.78749999999999998" top="1.0631944444444446" bottom="1.0631944444444446" header="0.51180555555555551" footer="0.51180555555555551"/>
  <pageSetup paperSize="9" scale="40" firstPageNumber="0" orientation="landscape"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52"/>
  <sheetViews>
    <sheetView zoomScaleNormal="100" zoomScaleSheetLayoutView="100" workbookViewId="0">
      <selection sqref="A1:X1048576"/>
    </sheetView>
  </sheetViews>
  <sheetFormatPr defaultColWidth="11.5703125" defaultRowHeight="12.75"/>
  <cols>
    <col min="1" max="1" width="11.5703125" customWidth="1"/>
    <col min="2" max="2" width="12.85546875" customWidth="1"/>
    <col min="3" max="3" width="11.5703125" customWidth="1"/>
    <col min="4" max="4" width="25.5703125" customWidth="1"/>
    <col min="5" max="5" width="15.85546875" customWidth="1"/>
    <col min="6" max="6" width="15.28515625" customWidth="1"/>
    <col min="7" max="7" width="23.42578125" customWidth="1"/>
    <col min="8" max="9" width="19.140625" customWidth="1"/>
    <col min="10" max="10" width="34.5703125" customWidth="1"/>
    <col min="11" max="11" width="19.85546875" customWidth="1"/>
    <col min="12" max="17" width="11.5703125" style="598" customWidth="1"/>
    <col min="18" max="18" width="13.28515625" style="598" customWidth="1"/>
    <col min="19" max="24" width="11.5703125" style="598"/>
  </cols>
  <sheetData>
    <row r="1" spans="1:24" ht="18.75" thickBot="1">
      <c r="A1" s="43" t="s">
        <v>109</v>
      </c>
      <c r="B1" s="43"/>
      <c r="C1" s="43"/>
      <c r="D1" s="43"/>
      <c r="E1" s="43"/>
      <c r="F1" s="43"/>
      <c r="G1" s="43"/>
      <c r="H1" s="43"/>
      <c r="I1" s="43"/>
      <c r="J1" s="43"/>
      <c r="K1" s="43"/>
      <c r="L1" s="597"/>
      <c r="M1" s="597"/>
      <c r="N1" s="597"/>
      <c r="O1" s="597"/>
      <c r="P1" s="597"/>
      <c r="T1" s="53"/>
      <c r="U1" s="53"/>
      <c r="V1" s="45" t="s">
        <v>0</v>
      </c>
      <c r="W1" s="888" t="s">
        <v>9</v>
      </c>
      <c r="X1" s="888"/>
    </row>
    <row r="2" spans="1:24" ht="16.5" thickBot="1">
      <c r="A2" s="252" t="s">
        <v>528</v>
      </c>
      <c r="B2" s="47"/>
      <c r="C2" s="47"/>
      <c r="D2" s="47"/>
      <c r="E2" s="47"/>
      <c r="F2" s="47"/>
      <c r="G2" s="47"/>
      <c r="H2" s="47"/>
      <c r="I2" s="47"/>
      <c r="J2" s="47"/>
      <c r="K2" s="47"/>
      <c r="L2" s="600"/>
      <c r="M2" s="600"/>
      <c r="N2" s="600"/>
      <c r="O2" s="600"/>
      <c r="P2" s="600"/>
      <c r="T2" s="53"/>
      <c r="U2" s="53"/>
      <c r="V2" s="45" t="s">
        <v>399</v>
      </c>
      <c r="W2" s="889">
        <v>2012</v>
      </c>
      <c r="X2" s="889"/>
    </row>
    <row r="3" spans="1:24" ht="63.75">
      <c r="A3" s="318" t="s">
        <v>1</v>
      </c>
      <c r="B3" s="284" t="s">
        <v>95</v>
      </c>
      <c r="C3" s="284" t="s">
        <v>86</v>
      </c>
      <c r="D3" s="318" t="s">
        <v>13</v>
      </c>
      <c r="E3" s="318" t="s">
        <v>3</v>
      </c>
      <c r="F3" s="284" t="s">
        <v>110</v>
      </c>
      <c r="G3" s="284" t="s">
        <v>111</v>
      </c>
      <c r="H3" s="284" t="s">
        <v>112</v>
      </c>
      <c r="I3" s="284" t="s">
        <v>113</v>
      </c>
      <c r="J3" s="284" t="s">
        <v>98</v>
      </c>
      <c r="K3" s="284" t="s">
        <v>99</v>
      </c>
      <c r="L3" s="287" t="s">
        <v>41</v>
      </c>
      <c r="M3" s="285" t="s">
        <v>100</v>
      </c>
      <c r="N3" s="288" t="s">
        <v>101</v>
      </c>
      <c r="O3" s="284" t="s">
        <v>114</v>
      </c>
      <c r="P3" s="284" t="s">
        <v>115</v>
      </c>
      <c r="Q3" s="284" t="s">
        <v>337</v>
      </c>
      <c r="R3" s="284" t="s">
        <v>116</v>
      </c>
      <c r="S3" s="288" t="s">
        <v>104</v>
      </c>
      <c r="T3" s="288" t="s">
        <v>105</v>
      </c>
      <c r="U3" s="288" t="s">
        <v>106</v>
      </c>
      <c r="V3" s="288" t="s">
        <v>117</v>
      </c>
      <c r="W3" s="288" t="s">
        <v>118</v>
      </c>
      <c r="X3" s="288" t="s">
        <v>119</v>
      </c>
    </row>
    <row r="4" spans="1:24" ht="15">
      <c r="A4" s="138" t="s">
        <v>424</v>
      </c>
      <c r="B4" s="609"/>
      <c r="C4" s="138">
        <v>2012</v>
      </c>
      <c r="D4" s="729" t="s">
        <v>22</v>
      </c>
      <c r="E4" s="729" t="s">
        <v>11</v>
      </c>
      <c r="F4" s="609" t="s">
        <v>556</v>
      </c>
      <c r="G4" s="609" t="s">
        <v>531</v>
      </c>
      <c r="H4" s="138" t="s">
        <v>586</v>
      </c>
      <c r="I4" s="138" t="s">
        <v>124</v>
      </c>
      <c r="J4" s="274" t="s">
        <v>108</v>
      </c>
      <c r="K4" s="138" t="s">
        <v>557</v>
      </c>
      <c r="L4" s="289" t="s">
        <v>49</v>
      </c>
      <c r="M4" s="138">
        <v>859</v>
      </c>
      <c r="N4" s="599">
        <v>919</v>
      </c>
      <c r="O4" s="138">
        <v>0</v>
      </c>
      <c r="P4" s="601">
        <v>6</v>
      </c>
      <c r="Q4" s="601">
        <v>6</v>
      </c>
      <c r="R4" s="138" t="s">
        <v>587</v>
      </c>
      <c r="S4" s="599">
        <v>6</v>
      </c>
      <c r="T4" s="599">
        <v>0</v>
      </c>
      <c r="U4" s="599">
        <v>6</v>
      </c>
      <c r="V4" s="602">
        <f>(S4/Q4)</f>
        <v>1</v>
      </c>
      <c r="W4" s="602" t="s">
        <v>228</v>
      </c>
      <c r="X4" s="602">
        <f>U4/P4</f>
        <v>1</v>
      </c>
    </row>
    <row r="5" spans="1:24" ht="15">
      <c r="A5" s="138" t="s">
        <v>424</v>
      </c>
      <c r="B5" s="138"/>
      <c r="C5" s="138">
        <v>2012</v>
      </c>
      <c r="D5" s="729" t="s">
        <v>22</v>
      </c>
      <c r="E5" s="729" t="s">
        <v>11</v>
      </c>
      <c r="F5" s="609" t="s">
        <v>556</v>
      </c>
      <c r="G5" s="609" t="s">
        <v>495</v>
      </c>
      <c r="H5" s="138" t="s">
        <v>586</v>
      </c>
      <c r="I5" s="138" t="s">
        <v>124</v>
      </c>
      <c r="J5" s="274" t="s">
        <v>108</v>
      </c>
      <c r="K5" s="138" t="s">
        <v>557</v>
      </c>
      <c r="L5" s="289" t="s">
        <v>49</v>
      </c>
      <c r="M5" s="138">
        <v>11547</v>
      </c>
      <c r="N5" s="599">
        <v>11679</v>
      </c>
      <c r="O5" s="138">
        <v>0</v>
      </c>
      <c r="P5" s="601">
        <v>35</v>
      </c>
      <c r="Q5" s="601">
        <v>35</v>
      </c>
      <c r="R5" s="138" t="s">
        <v>587</v>
      </c>
      <c r="S5" s="599">
        <v>29</v>
      </c>
      <c r="T5" s="599">
        <v>0</v>
      </c>
      <c r="U5" s="599">
        <v>29</v>
      </c>
      <c r="V5" s="602">
        <f t="shared" ref="V5:V51" si="0">(S5/Q5)</f>
        <v>0.82857142857142863</v>
      </c>
      <c r="W5" s="602" t="s">
        <v>228</v>
      </c>
      <c r="X5" s="602">
        <f t="shared" ref="X5:X51" si="1">U5/P5</f>
        <v>0.82857142857142863</v>
      </c>
    </row>
    <row r="6" spans="1:24" ht="15">
      <c r="A6" s="138" t="s">
        <v>424</v>
      </c>
      <c r="B6" s="138"/>
      <c r="C6" s="138">
        <v>2012</v>
      </c>
      <c r="D6" s="227" t="s">
        <v>22</v>
      </c>
      <c r="E6" s="729" t="s">
        <v>11</v>
      </c>
      <c r="F6" s="609" t="s">
        <v>556</v>
      </c>
      <c r="G6" s="227" t="s">
        <v>504</v>
      </c>
      <c r="H6" s="138" t="s">
        <v>586</v>
      </c>
      <c r="I6" s="138" t="s">
        <v>124</v>
      </c>
      <c r="J6" s="274" t="s">
        <v>108</v>
      </c>
      <c r="K6" s="138" t="s">
        <v>557</v>
      </c>
      <c r="L6" s="289" t="s">
        <v>49</v>
      </c>
      <c r="M6" s="138">
        <v>5238</v>
      </c>
      <c r="N6" s="599">
        <v>5135</v>
      </c>
      <c r="O6" s="138">
        <v>0</v>
      </c>
      <c r="P6" s="601">
        <v>55</v>
      </c>
      <c r="Q6" s="601">
        <v>55</v>
      </c>
      <c r="R6" s="138" t="s">
        <v>587</v>
      </c>
      <c r="S6" s="599">
        <v>27</v>
      </c>
      <c r="T6" s="599">
        <v>0</v>
      </c>
      <c r="U6" s="599">
        <v>27</v>
      </c>
      <c r="V6" s="602">
        <f t="shared" si="0"/>
        <v>0.49090909090909091</v>
      </c>
      <c r="W6" s="602" t="s">
        <v>228</v>
      </c>
      <c r="X6" s="602">
        <f t="shared" si="1"/>
        <v>0.49090909090909091</v>
      </c>
    </row>
    <row r="7" spans="1:24" ht="15">
      <c r="A7" s="138" t="s">
        <v>424</v>
      </c>
      <c r="B7" s="138"/>
      <c r="C7" s="138">
        <v>2012</v>
      </c>
      <c r="D7" s="227" t="s">
        <v>22</v>
      </c>
      <c r="E7" s="729" t="s">
        <v>11</v>
      </c>
      <c r="F7" s="609" t="s">
        <v>556</v>
      </c>
      <c r="G7" s="227" t="s">
        <v>504</v>
      </c>
      <c r="H7" s="138" t="s">
        <v>586</v>
      </c>
      <c r="I7" s="138" t="s">
        <v>124</v>
      </c>
      <c r="J7" s="277" t="s">
        <v>335</v>
      </c>
      <c r="K7" s="138">
        <v>1</v>
      </c>
      <c r="L7" s="289" t="s">
        <v>49</v>
      </c>
      <c r="M7" s="138">
        <v>5238</v>
      </c>
      <c r="N7" s="599">
        <v>5135</v>
      </c>
      <c r="O7" s="138">
        <v>35</v>
      </c>
      <c r="P7" s="601">
        <v>0</v>
      </c>
      <c r="Q7" s="601">
        <f>O7</f>
        <v>35</v>
      </c>
      <c r="R7" s="138" t="s">
        <v>587</v>
      </c>
      <c r="S7" s="599">
        <v>32</v>
      </c>
      <c r="T7" s="599">
        <v>32</v>
      </c>
      <c r="U7" s="599">
        <v>0</v>
      </c>
      <c r="V7" s="602">
        <f t="shared" si="0"/>
        <v>0.91428571428571426</v>
      </c>
      <c r="W7" s="602">
        <f t="shared" ref="W7:W52" si="2">T7/O7</f>
        <v>0.91428571428571426</v>
      </c>
      <c r="X7" s="602" t="s">
        <v>228</v>
      </c>
    </row>
    <row r="8" spans="1:24" ht="15">
      <c r="A8" s="138" t="s">
        <v>424</v>
      </c>
      <c r="B8" s="138"/>
      <c r="C8" s="138">
        <v>2012</v>
      </c>
      <c r="D8" s="227" t="s">
        <v>22</v>
      </c>
      <c r="E8" s="729" t="s">
        <v>11</v>
      </c>
      <c r="F8" s="609" t="s">
        <v>556</v>
      </c>
      <c r="G8" s="227" t="s">
        <v>505</v>
      </c>
      <c r="H8" s="138" t="s">
        <v>586</v>
      </c>
      <c r="I8" s="138" t="s">
        <v>124</v>
      </c>
      <c r="J8" s="274" t="s">
        <v>108</v>
      </c>
      <c r="K8" s="138" t="s">
        <v>557</v>
      </c>
      <c r="L8" s="289" t="s">
        <v>49</v>
      </c>
      <c r="M8" s="148">
        <v>511</v>
      </c>
      <c r="N8" s="599">
        <v>300</v>
      </c>
      <c r="O8" s="148">
        <v>0</v>
      </c>
      <c r="P8" s="601">
        <v>4</v>
      </c>
      <c r="Q8" s="601">
        <v>4</v>
      </c>
      <c r="R8" s="138" t="s">
        <v>587</v>
      </c>
      <c r="S8" s="599">
        <v>2</v>
      </c>
      <c r="T8" s="599">
        <v>0</v>
      </c>
      <c r="U8" s="599">
        <v>2</v>
      </c>
      <c r="V8" s="602">
        <f t="shared" si="0"/>
        <v>0.5</v>
      </c>
      <c r="W8" s="602" t="s">
        <v>228</v>
      </c>
      <c r="X8" s="602">
        <f t="shared" si="1"/>
        <v>0.5</v>
      </c>
    </row>
    <row r="9" spans="1:24" ht="15">
      <c r="A9" s="138" t="s">
        <v>424</v>
      </c>
      <c r="B9" s="138"/>
      <c r="C9" s="138">
        <v>2012</v>
      </c>
      <c r="D9" s="227" t="s">
        <v>22</v>
      </c>
      <c r="E9" s="729" t="s">
        <v>11</v>
      </c>
      <c r="F9" s="609" t="s">
        <v>567</v>
      </c>
      <c r="G9" s="227" t="s">
        <v>456</v>
      </c>
      <c r="H9" s="138" t="s">
        <v>586</v>
      </c>
      <c r="I9" s="227" t="s">
        <v>564</v>
      </c>
      <c r="J9" s="274" t="s">
        <v>108</v>
      </c>
      <c r="K9" s="138">
        <v>1</v>
      </c>
      <c r="L9" s="289" t="s">
        <v>49</v>
      </c>
      <c r="M9" s="138">
        <v>24</v>
      </c>
      <c r="N9" s="599">
        <v>222</v>
      </c>
      <c r="O9" s="138">
        <v>0</v>
      </c>
      <c r="P9" s="601">
        <v>4</v>
      </c>
      <c r="Q9" s="601">
        <v>4</v>
      </c>
      <c r="R9" s="138" t="s">
        <v>587</v>
      </c>
      <c r="S9" s="599">
        <v>2</v>
      </c>
      <c r="T9" s="599">
        <v>0</v>
      </c>
      <c r="U9" s="599">
        <v>2</v>
      </c>
      <c r="V9" s="602">
        <f t="shared" si="0"/>
        <v>0.5</v>
      </c>
      <c r="W9" s="602" t="s">
        <v>228</v>
      </c>
      <c r="X9" s="602">
        <f t="shared" si="1"/>
        <v>0.5</v>
      </c>
    </row>
    <row r="10" spans="1:24" ht="15">
      <c r="A10" s="138" t="s">
        <v>424</v>
      </c>
      <c r="B10" s="138"/>
      <c r="C10" s="138">
        <v>2012</v>
      </c>
      <c r="D10" s="227" t="s">
        <v>22</v>
      </c>
      <c r="E10" s="729" t="s">
        <v>11</v>
      </c>
      <c r="F10" s="609" t="s">
        <v>570</v>
      </c>
      <c r="G10" s="227" t="s">
        <v>457</v>
      </c>
      <c r="H10" s="138" t="s">
        <v>586</v>
      </c>
      <c r="I10" s="227" t="s">
        <v>562</v>
      </c>
      <c r="J10" s="274" t="s">
        <v>108</v>
      </c>
      <c r="K10" s="138">
        <v>1</v>
      </c>
      <c r="L10" s="289" t="s">
        <v>49</v>
      </c>
      <c r="M10" s="138">
        <v>300</v>
      </c>
      <c r="N10" s="599">
        <v>184</v>
      </c>
      <c r="O10" s="603">
        <v>0</v>
      </c>
      <c r="P10" s="601">
        <v>35</v>
      </c>
      <c r="Q10" s="601">
        <v>35</v>
      </c>
      <c r="R10" s="138" t="s">
        <v>587</v>
      </c>
      <c r="S10" s="599">
        <v>6</v>
      </c>
      <c r="T10" s="599">
        <v>0</v>
      </c>
      <c r="U10" s="599">
        <v>6</v>
      </c>
      <c r="V10" s="602">
        <f t="shared" si="0"/>
        <v>0.17142857142857143</v>
      </c>
      <c r="W10" s="602" t="s">
        <v>228</v>
      </c>
      <c r="X10" s="602">
        <f t="shared" si="1"/>
        <v>0.17142857142857143</v>
      </c>
    </row>
    <row r="11" spans="1:24" ht="15">
      <c r="A11" s="138" t="s">
        <v>424</v>
      </c>
      <c r="B11" s="138"/>
      <c r="C11" s="138">
        <v>2012</v>
      </c>
      <c r="D11" s="609" t="s">
        <v>22</v>
      </c>
      <c r="E11" s="729" t="s">
        <v>11</v>
      </c>
      <c r="F11" s="609" t="s">
        <v>570</v>
      </c>
      <c r="G11" s="609" t="s">
        <v>515</v>
      </c>
      <c r="H11" s="138" t="s">
        <v>586</v>
      </c>
      <c r="I11" s="227" t="s">
        <v>562</v>
      </c>
      <c r="J11" s="274" t="s">
        <v>108</v>
      </c>
      <c r="K11" s="138">
        <v>1</v>
      </c>
      <c r="L11" s="289" t="s">
        <v>49</v>
      </c>
      <c r="M11" s="138">
        <v>258</v>
      </c>
      <c r="N11" s="275">
        <v>212</v>
      </c>
      <c r="O11" s="603">
        <v>0</v>
      </c>
      <c r="P11" s="601">
        <v>10</v>
      </c>
      <c r="Q11" s="601">
        <v>10</v>
      </c>
      <c r="R11" s="138" t="s">
        <v>587</v>
      </c>
      <c r="S11" s="599">
        <v>11</v>
      </c>
      <c r="T11" s="599">
        <v>0</v>
      </c>
      <c r="U11" s="599">
        <v>11</v>
      </c>
      <c r="V11" s="602">
        <f t="shared" si="0"/>
        <v>1.1000000000000001</v>
      </c>
      <c r="W11" s="602" t="s">
        <v>228</v>
      </c>
      <c r="X11" s="602">
        <f t="shared" si="1"/>
        <v>1.1000000000000001</v>
      </c>
    </row>
    <row r="12" spans="1:24" ht="15">
      <c r="A12" s="138" t="s">
        <v>424</v>
      </c>
      <c r="B12" s="138"/>
      <c r="C12" s="138">
        <v>2012</v>
      </c>
      <c r="D12" s="227" t="s">
        <v>22</v>
      </c>
      <c r="E12" s="729" t="s">
        <v>11</v>
      </c>
      <c r="F12" s="609" t="s">
        <v>120</v>
      </c>
      <c r="G12" s="227" t="s">
        <v>495</v>
      </c>
      <c r="H12" s="148" t="s">
        <v>588</v>
      </c>
      <c r="I12" s="138" t="s">
        <v>124</v>
      </c>
      <c r="J12" s="274" t="s">
        <v>108</v>
      </c>
      <c r="K12" s="138" t="s">
        <v>557</v>
      </c>
      <c r="L12" s="289" t="s">
        <v>49</v>
      </c>
      <c r="M12" s="138">
        <v>2068</v>
      </c>
      <c r="N12" s="275">
        <v>1218</v>
      </c>
      <c r="O12" s="603">
        <v>0</v>
      </c>
      <c r="P12" s="601">
        <v>12</v>
      </c>
      <c r="Q12" s="601">
        <v>12</v>
      </c>
      <c r="R12" s="138" t="s">
        <v>587</v>
      </c>
      <c r="S12" s="275">
        <v>1</v>
      </c>
      <c r="T12" s="275">
        <v>0</v>
      </c>
      <c r="U12" s="275">
        <v>1</v>
      </c>
      <c r="V12" s="602">
        <f t="shared" si="0"/>
        <v>8.3333333333333329E-2</v>
      </c>
      <c r="W12" s="604" t="s">
        <v>228</v>
      </c>
      <c r="X12" s="602">
        <f t="shared" si="1"/>
        <v>8.3333333333333329E-2</v>
      </c>
    </row>
    <row r="13" spans="1:24" ht="15">
      <c r="A13" s="138" t="s">
        <v>424</v>
      </c>
      <c r="B13" s="138"/>
      <c r="C13" s="138">
        <v>2012</v>
      </c>
      <c r="D13" s="227" t="s">
        <v>22</v>
      </c>
      <c r="E13" s="729" t="s">
        <v>11</v>
      </c>
      <c r="F13" s="609" t="s">
        <v>123</v>
      </c>
      <c r="G13" s="227" t="s">
        <v>501</v>
      </c>
      <c r="H13" s="148" t="s">
        <v>588</v>
      </c>
      <c r="I13" s="227" t="s">
        <v>564</v>
      </c>
      <c r="J13" s="274" t="s">
        <v>108</v>
      </c>
      <c r="K13" s="138" t="s">
        <v>557</v>
      </c>
      <c r="L13" s="289" t="s">
        <v>49</v>
      </c>
      <c r="M13" s="138">
        <v>176</v>
      </c>
      <c r="N13" s="275">
        <v>100</v>
      </c>
      <c r="O13" s="603">
        <v>0</v>
      </c>
      <c r="P13" s="601">
        <v>4</v>
      </c>
      <c r="Q13" s="601">
        <v>4</v>
      </c>
      <c r="R13" s="138" t="s">
        <v>587</v>
      </c>
      <c r="S13" s="275">
        <v>5</v>
      </c>
      <c r="T13" s="275">
        <v>0</v>
      </c>
      <c r="U13" s="275">
        <v>5</v>
      </c>
      <c r="V13" s="602">
        <f t="shared" si="0"/>
        <v>1.25</v>
      </c>
      <c r="W13" s="604" t="s">
        <v>228</v>
      </c>
      <c r="X13" s="602">
        <f t="shared" si="1"/>
        <v>1.25</v>
      </c>
    </row>
    <row r="14" spans="1:24" ht="15">
      <c r="A14" s="138" t="s">
        <v>424</v>
      </c>
      <c r="B14" s="138"/>
      <c r="C14" s="138">
        <v>2012</v>
      </c>
      <c r="D14" s="227" t="s">
        <v>22</v>
      </c>
      <c r="E14" s="729" t="s">
        <v>11</v>
      </c>
      <c r="F14" s="609" t="s">
        <v>120</v>
      </c>
      <c r="G14" s="609" t="s">
        <v>420</v>
      </c>
      <c r="H14" s="148" t="s">
        <v>588</v>
      </c>
      <c r="I14" s="138" t="s">
        <v>124</v>
      </c>
      <c r="J14" s="274" t="s">
        <v>108</v>
      </c>
      <c r="K14" s="138" t="s">
        <v>557</v>
      </c>
      <c r="L14" s="289" t="s">
        <v>49</v>
      </c>
      <c r="M14" s="138">
        <v>353</v>
      </c>
      <c r="N14" s="275">
        <v>227</v>
      </c>
      <c r="O14" s="603">
        <v>0</v>
      </c>
      <c r="P14" s="601">
        <v>6</v>
      </c>
      <c r="Q14" s="601">
        <v>6</v>
      </c>
      <c r="R14" s="138" t="s">
        <v>587</v>
      </c>
      <c r="S14" s="275">
        <v>4</v>
      </c>
      <c r="T14" s="275">
        <v>0</v>
      </c>
      <c r="U14" s="275">
        <v>4</v>
      </c>
      <c r="V14" s="602">
        <f t="shared" si="0"/>
        <v>0.66666666666666663</v>
      </c>
      <c r="W14" s="604" t="s">
        <v>228</v>
      </c>
      <c r="X14" s="602">
        <f t="shared" si="1"/>
        <v>0.66666666666666663</v>
      </c>
    </row>
    <row r="15" spans="1:24" ht="15">
      <c r="A15" s="138" t="s">
        <v>424</v>
      </c>
      <c r="B15" s="138"/>
      <c r="C15" s="138">
        <v>2012</v>
      </c>
      <c r="D15" s="227" t="s">
        <v>22</v>
      </c>
      <c r="E15" s="729" t="s">
        <v>11</v>
      </c>
      <c r="F15" s="609" t="s">
        <v>120</v>
      </c>
      <c r="G15" s="227" t="s">
        <v>504</v>
      </c>
      <c r="H15" s="148" t="s">
        <v>588</v>
      </c>
      <c r="I15" s="138" t="s">
        <v>124</v>
      </c>
      <c r="J15" s="277" t="s">
        <v>335</v>
      </c>
      <c r="K15" s="138">
        <v>1</v>
      </c>
      <c r="L15" s="289" t="s">
        <v>49</v>
      </c>
      <c r="M15" s="138">
        <v>2151</v>
      </c>
      <c r="N15" s="275">
        <v>2909</v>
      </c>
      <c r="O15" s="603">
        <v>28</v>
      </c>
      <c r="P15" s="601">
        <v>0</v>
      </c>
      <c r="Q15" s="601">
        <f>O15</f>
        <v>28</v>
      </c>
      <c r="R15" s="138" t="s">
        <v>587</v>
      </c>
      <c r="S15" s="275">
        <v>30</v>
      </c>
      <c r="T15" s="275">
        <v>30</v>
      </c>
      <c r="U15" s="275">
        <v>0</v>
      </c>
      <c r="V15" s="602">
        <f t="shared" si="0"/>
        <v>1.0714285714285714</v>
      </c>
      <c r="W15" s="604">
        <f t="shared" si="2"/>
        <v>1.0714285714285714</v>
      </c>
      <c r="X15" s="602" t="s">
        <v>228</v>
      </c>
    </row>
    <row r="16" spans="1:24" ht="15">
      <c r="A16" s="138" t="s">
        <v>424</v>
      </c>
      <c r="B16" s="138"/>
      <c r="C16" s="138">
        <v>2012</v>
      </c>
      <c r="D16" s="227" t="s">
        <v>22</v>
      </c>
      <c r="E16" s="729" t="s">
        <v>11</v>
      </c>
      <c r="F16" s="609" t="s">
        <v>120</v>
      </c>
      <c r="G16" s="227" t="s">
        <v>504</v>
      </c>
      <c r="H16" s="148" t="s">
        <v>588</v>
      </c>
      <c r="I16" s="138" t="s">
        <v>124</v>
      </c>
      <c r="J16" s="274" t="s">
        <v>108</v>
      </c>
      <c r="K16" s="138" t="s">
        <v>557</v>
      </c>
      <c r="L16" s="289" t="s">
        <v>49</v>
      </c>
      <c r="M16" s="138">
        <v>2151</v>
      </c>
      <c r="N16" s="275">
        <v>2909</v>
      </c>
      <c r="O16" s="603">
        <v>0</v>
      </c>
      <c r="P16" s="601">
        <v>40</v>
      </c>
      <c r="Q16" s="601">
        <v>40</v>
      </c>
      <c r="R16" s="138" t="s">
        <v>587</v>
      </c>
      <c r="S16" s="275">
        <v>26</v>
      </c>
      <c r="T16" s="275">
        <v>0</v>
      </c>
      <c r="U16" s="275">
        <v>26</v>
      </c>
      <c r="V16" s="602">
        <f t="shared" si="0"/>
        <v>0.65</v>
      </c>
      <c r="W16" s="604" t="s">
        <v>228</v>
      </c>
      <c r="X16" s="602">
        <f t="shared" si="1"/>
        <v>0.65</v>
      </c>
    </row>
    <row r="17" spans="1:24" ht="15">
      <c r="A17" s="138" t="s">
        <v>424</v>
      </c>
      <c r="B17" s="138"/>
      <c r="C17" s="138">
        <v>2012</v>
      </c>
      <c r="D17" s="227" t="s">
        <v>22</v>
      </c>
      <c r="E17" s="729" t="s">
        <v>11</v>
      </c>
      <c r="F17" s="609" t="s">
        <v>122</v>
      </c>
      <c r="G17" s="227" t="s">
        <v>521</v>
      </c>
      <c r="H17" s="148" t="s">
        <v>588</v>
      </c>
      <c r="I17" s="227" t="s">
        <v>562</v>
      </c>
      <c r="J17" s="274" t="s">
        <v>108</v>
      </c>
      <c r="K17" s="138">
        <v>1</v>
      </c>
      <c r="L17" s="289" t="s">
        <v>49</v>
      </c>
      <c r="M17" s="138">
        <v>431</v>
      </c>
      <c r="N17" s="599">
        <v>77</v>
      </c>
      <c r="O17" s="605">
        <v>0</v>
      </c>
      <c r="P17" s="601">
        <v>100</v>
      </c>
      <c r="Q17" s="601">
        <v>100</v>
      </c>
      <c r="R17" s="138" t="s">
        <v>587</v>
      </c>
      <c r="S17" s="599">
        <v>30</v>
      </c>
      <c r="T17" s="599">
        <v>0</v>
      </c>
      <c r="U17" s="599">
        <v>30</v>
      </c>
      <c r="V17" s="602">
        <f t="shared" si="0"/>
        <v>0.3</v>
      </c>
      <c r="W17" s="604" t="s">
        <v>228</v>
      </c>
      <c r="X17" s="602">
        <f t="shared" si="1"/>
        <v>0.3</v>
      </c>
    </row>
    <row r="18" spans="1:24" ht="15">
      <c r="A18" s="138" t="s">
        <v>424</v>
      </c>
      <c r="B18" s="138"/>
      <c r="C18" s="138">
        <v>2012</v>
      </c>
      <c r="D18" s="227" t="s">
        <v>26</v>
      </c>
      <c r="E18" s="729" t="s">
        <v>11</v>
      </c>
      <c r="F18" s="609" t="s">
        <v>575</v>
      </c>
      <c r="G18" s="227" t="s">
        <v>428</v>
      </c>
      <c r="H18" s="147" t="s">
        <v>26</v>
      </c>
      <c r="I18" s="227" t="s">
        <v>562</v>
      </c>
      <c r="J18" s="274" t="s">
        <v>108</v>
      </c>
      <c r="K18" s="138">
        <v>1</v>
      </c>
      <c r="L18" s="289" t="s">
        <v>49</v>
      </c>
      <c r="M18" s="138">
        <v>39</v>
      </c>
      <c r="N18" s="599">
        <v>25</v>
      </c>
      <c r="O18" s="603">
        <v>0</v>
      </c>
      <c r="P18" s="601">
        <v>30</v>
      </c>
      <c r="Q18" s="601">
        <v>30</v>
      </c>
      <c r="R18" s="138" t="s">
        <v>587</v>
      </c>
      <c r="S18" s="599">
        <v>49</v>
      </c>
      <c r="T18" s="599">
        <v>0</v>
      </c>
      <c r="U18" s="599">
        <v>49</v>
      </c>
      <c r="V18" s="602">
        <f t="shared" si="0"/>
        <v>1.6333333333333333</v>
      </c>
      <c r="W18" s="604" t="s">
        <v>228</v>
      </c>
      <c r="X18" s="602">
        <f t="shared" si="1"/>
        <v>1.6333333333333333</v>
      </c>
    </row>
    <row r="19" spans="1:24" ht="15">
      <c r="A19" s="138" t="s">
        <v>424</v>
      </c>
      <c r="B19" s="138"/>
      <c r="C19" s="138">
        <v>2012</v>
      </c>
      <c r="D19" s="227" t="s">
        <v>24</v>
      </c>
      <c r="E19" s="729" t="s">
        <v>11</v>
      </c>
      <c r="F19" s="609" t="s">
        <v>576</v>
      </c>
      <c r="G19" s="227" t="s">
        <v>428</v>
      </c>
      <c r="H19" s="137" t="s">
        <v>589</v>
      </c>
      <c r="I19" s="227" t="s">
        <v>562</v>
      </c>
      <c r="J19" s="274" t="s">
        <v>108</v>
      </c>
      <c r="K19" s="138">
        <v>1</v>
      </c>
      <c r="L19" s="289" t="s">
        <v>49</v>
      </c>
      <c r="M19" s="138">
        <v>33</v>
      </c>
      <c r="N19" s="599">
        <v>24</v>
      </c>
      <c r="O19" s="603">
        <v>0</v>
      </c>
      <c r="P19" s="601">
        <v>25</v>
      </c>
      <c r="Q19" s="601">
        <v>25</v>
      </c>
      <c r="R19" s="138" t="s">
        <v>587</v>
      </c>
      <c r="S19" s="599">
        <v>12</v>
      </c>
      <c r="T19" s="599">
        <v>0</v>
      </c>
      <c r="U19" s="599">
        <v>12</v>
      </c>
      <c r="V19" s="602">
        <f t="shared" si="0"/>
        <v>0.48</v>
      </c>
      <c r="W19" s="604" t="s">
        <v>228</v>
      </c>
      <c r="X19" s="602">
        <f t="shared" si="1"/>
        <v>0.48</v>
      </c>
    </row>
    <row r="20" spans="1:24" ht="15">
      <c r="A20" s="138" t="s">
        <v>424</v>
      </c>
      <c r="B20" s="138"/>
      <c r="C20" s="138">
        <v>2012</v>
      </c>
      <c r="D20" s="227" t="s">
        <v>24</v>
      </c>
      <c r="E20" s="729" t="s">
        <v>11</v>
      </c>
      <c r="F20" s="609" t="s">
        <v>577</v>
      </c>
      <c r="G20" s="227" t="s">
        <v>435</v>
      </c>
      <c r="H20" s="137" t="s">
        <v>590</v>
      </c>
      <c r="I20" s="138" t="s">
        <v>124</v>
      </c>
      <c r="J20" s="274" t="s">
        <v>108</v>
      </c>
      <c r="K20" s="138" t="s">
        <v>557</v>
      </c>
      <c r="L20" s="289" t="s">
        <v>49</v>
      </c>
      <c r="M20" s="138">
        <v>628</v>
      </c>
      <c r="N20" s="725">
        <v>478</v>
      </c>
      <c r="O20" s="603">
        <v>0</v>
      </c>
      <c r="P20" s="601">
        <v>2</v>
      </c>
      <c r="Q20" s="601">
        <v>2</v>
      </c>
      <c r="R20" s="138" t="s">
        <v>587</v>
      </c>
      <c r="S20" s="599">
        <v>2</v>
      </c>
      <c r="T20" s="599">
        <v>0</v>
      </c>
      <c r="U20" s="599">
        <v>2</v>
      </c>
      <c r="V20" s="602">
        <f t="shared" si="0"/>
        <v>1</v>
      </c>
      <c r="W20" s="604" t="s">
        <v>228</v>
      </c>
      <c r="X20" s="602">
        <f t="shared" si="1"/>
        <v>1</v>
      </c>
    </row>
    <row r="21" spans="1:24" ht="15">
      <c r="A21" s="138" t="s">
        <v>424</v>
      </c>
      <c r="B21" s="138"/>
      <c r="C21" s="138">
        <v>2012</v>
      </c>
      <c r="D21" s="227" t="s">
        <v>24</v>
      </c>
      <c r="E21" s="729" t="s">
        <v>11</v>
      </c>
      <c r="F21" s="609" t="s">
        <v>577</v>
      </c>
      <c r="G21" s="227" t="s">
        <v>436</v>
      </c>
      <c r="H21" s="137" t="s">
        <v>590</v>
      </c>
      <c r="I21" s="138" t="s">
        <v>124</v>
      </c>
      <c r="J21" s="274" t="s">
        <v>108</v>
      </c>
      <c r="K21" s="138" t="s">
        <v>557</v>
      </c>
      <c r="L21" s="289" t="s">
        <v>49</v>
      </c>
      <c r="M21" s="138">
        <v>3516</v>
      </c>
      <c r="N21" s="725">
        <v>2089</v>
      </c>
      <c r="O21" s="603">
        <v>0</v>
      </c>
      <c r="P21" s="601">
        <v>15</v>
      </c>
      <c r="Q21" s="601">
        <v>15</v>
      </c>
      <c r="R21" s="138" t="s">
        <v>587</v>
      </c>
      <c r="S21" s="599">
        <v>15</v>
      </c>
      <c r="T21" s="599">
        <v>0</v>
      </c>
      <c r="U21" s="599">
        <v>15</v>
      </c>
      <c r="V21" s="602">
        <f t="shared" si="0"/>
        <v>1</v>
      </c>
      <c r="W21" s="604" t="s">
        <v>228</v>
      </c>
      <c r="X21" s="602">
        <f t="shared" si="1"/>
        <v>1</v>
      </c>
    </row>
    <row r="22" spans="1:24" ht="15">
      <c r="A22" s="138" t="s">
        <v>424</v>
      </c>
      <c r="B22" s="138"/>
      <c r="C22" s="138">
        <v>2012</v>
      </c>
      <c r="D22" s="227" t="s">
        <v>24</v>
      </c>
      <c r="E22" s="729" t="s">
        <v>11</v>
      </c>
      <c r="F22" s="609" t="s">
        <v>577</v>
      </c>
      <c r="G22" s="227" t="s">
        <v>436</v>
      </c>
      <c r="H22" s="137" t="s">
        <v>590</v>
      </c>
      <c r="I22" s="138" t="s">
        <v>124</v>
      </c>
      <c r="J22" s="277" t="s">
        <v>335</v>
      </c>
      <c r="K22" s="138">
        <v>1</v>
      </c>
      <c r="L22" s="289" t="s">
        <v>49</v>
      </c>
      <c r="M22" s="138">
        <v>3516</v>
      </c>
      <c r="N22" s="725">
        <v>2089</v>
      </c>
      <c r="O22" s="603">
        <v>20</v>
      </c>
      <c r="P22" s="601">
        <v>0</v>
      </c>
      <c r="Q22" s="601">
        <f>O22</f>
        <v>20</v>
      </c>
      <c r="R22" s="138" t="s">
        <v>587</v>
      </c>
      <c r="S22" s="599">
        <v>39</v>
      </c>
      <c r="T22" s="599">
        <v>39</v>
      </c>
      <c r="U22" s="599">
        <v>0</v>
      </c>
      <c r="V22" s="602">
        <f t="shared" si="0"/>
        <v>1.95</v>
      </c>
      <c r="W22" s="604">
        <f t="shared" si="2"/>
        <v>1.95</v>
      </c>
      <c r="X22" s="602" t="s">
        <v>228</v>
      </c>
    </row>
    <row r="23" spans="1:24" ht="15">
      <c r="A23" s="138" t="s">
        <v>424</v>
      </c>
      <c r="B23" s="138"/>
      <c r="C23" s="138">
        <v>2012</v>
      </c>
      <c r="D23" s="227" t="s">
        <v>24</v>
      </c>
      <c r="E23" s="729" t="s">
        <v>11</v>
      </c>
      <c r="F23" s="609" t="s">
        <v>578</v>
      </c>
      <c r="G23" s="227" t="s">
        <v>446</v>
      </c>
      <c r="H23" s="137" t="s">
        <v>589</v>
      </c>
      <c r="I23" s="138" t="s">
        <v>124</v>
      </c>
      <c r="J23" s="277" t="s">
        <v>335</v>
      </c>
      <c r="K23" s="138">
        <v>1</v>
      </c>
      <c r="L23" s="289" t="s">
        <v>49</v>
      </c>
      <c r="M23" s="138">
        <v>621</v>
      </c>
      <c r="N23" s="599">
        <v>756</v>
      </c>
      <c r="O23" s="603">
        <v>5</v>
      </c>
      <c r="P23" s="601">
        <v>0</v>
      </c>
      <c r="Q23" s="601">
        <f>O23</f>
        <v>5</v>
      </c>
      <c r="R23" s="138" t="s">
        <v>587</v>
      </c>
      <c r="S23" s="599">
        <v>5</v>
      </c>
      <c r="T23" s="599">
        <v>5</v>
      </c>
      <c r="U23" s="599">
        <v>0</v>
      </c>
      <c r="V23" s="602">
        <f t="shared" si="0"/>
        <v>1</v>
      </c>
      <c r="W23" s="604">
        <f t="shared" si="2"/>
        <v>1</v>
      </c>
      <c r="X23" s="602" t="s">
        <v>228</v>
      </c>
    </row>
    <row r="24" spans="1:24" ht="15">
      <c r="A24" s="138" t="s">
        <v>424</v>
      </c>
      <c r="B24" s="138"/>
      <c r="C24" s="138">
        <v>2012</v>
      </c>
      <c r="D24" s="227" t="s">
        <v>24</v>
      </c>
      <c r="E24" s="729" t="s">
        <v>11</v>
      </c>
      <c r="F24" s="609" t="s">
        <v>579</v>
      </c>
      <c r="G24" s="227" t="s">
        <v>447</v>
      </c>
      <c r="H24" s="137" t="s">
        <v>589</v>
      </c>
      <c r="I24" s="227" t="s">
        <v>564</v>
      </c>
      <c r="J24" s="274" t="s">
        <v>108</v>
      </c>
      <c r="K24" s="138" t="s">
        <v>557</v>
      </c>
      <c r="L24" s="289" t="s">
        <v>49</v>
      </c>
      <c r="M24" s="138">
        <v>301</v>
      </c>
      <c r="N24" s="599">
        <v>114</v>
      </c>
      <c r="O24" s="603">
        <v>0</v>
      </c>
      <c r="P24" s="601">
        <v>180</v>
      </c>
      <c r="Q24" s="601">
        <v>180</v>
      </c>
      <c r="R24" s="138" t="s">
        <v>587</v>
      </c>
      <c r="S24" s="599">
        <v>38</v>
      </c>
      <c r="T24" s="599">
        <v>0</v>
      </c>
      <c r="U24" s="599">
        <v>38</v>
      </c>
      <c r="V24" s="602">
        <f t="shared" si="0"/>
        <v>0.21111111111111111</v>
      </c>
      <c r="W24" s="604" t="s">
        <v>228</v>
      </c>
      <c r="X24" s="602">
        <f t="shared" si="1"/>
        <v>0.21111111111111111</v>
      </c>
    </row>
    <row r="25" spans="1:24" ht="15">
      <c r="A25" s="138" t="s">
        <v>424</v>
      </c>
      <c r="B25" s="138"/>
      <c r="C25" s="138">
        <v>2012</v>
      </c>
      <c r="D25" s="227" t="s">
        <v>24</v>
      </c>
      <c r="E25" s="729" t="s">
        <v>11</v>
      </c>
      <c r="F25" s="609" t="s">
        <v>578</v>
      </c>
      <c r="G25" s="227" t="s">
        <v>524</v>
      </c>
      <c r="H25" s="137" t="s">
        <v>589</v>
      </c>
      <c r="I25" s="138" t="s">
        <v>124</v>
      </c>
      <c r="J25" s="277" t="s">
        <v>335</v>
      </c>
      <c r="K25" s="138">
        <v>1</v>
      </c>
      <c r="L25" s="289" t="s">
        <v>49</v>
      </c>
      <c r="M25" s="138">
        <v>7610</v>
      </c>
      <c r="N25" s="599">
        <v>7098</v>
      </c>
      <c r="O25" s="603">
        <v>12</v>
      </c>
      <c r="P25" s="601">
        <v>0</v>
      </c>
      <c r="Q25" s="601">
        <f>O25</f>
        <v>12</v>
      </c>
      <c r="R25" s="138" t="s">
        <v>587</v>
      </c>
      <c r="S25" s="599">
        <v>37</v>
      </c>
      <c r="T25" s="599">
        <v>37</v>
      </c>
      <c r="U25" s="599">
        <v>0</v>
      </c>
      <c r="V25" s="602">
        <f t="shared" si="0"/>
        <v>3.0833333333333335</v>
      </c>
      <c r="W25" s="604">
        <f t="shared" si="2"/>
        <v>3.0833333333333335</v>
      </c>
      <c r="X25" s="602" t="s">
        <v>228</v>
      </c>
    </row>
    <row r="26" spans="1:24" ht="15">
      <c r="A26" s="138" t="s">
        <v>424</v>
      </c>
      <c r="B26" s="138"/>
      <c r="C26" s="138">
        <v>2012</v>
      </c>
      <c r="D26" s="227" t="s">
        <v>24</v>
      </c>
      <c r="E26" s="729" t="s">
        <v>11</v>
      </c>
      <c r="F26" s="609" t="s">
        <v>578</v>
      </c>
      <c r="G26" s="227" t="s">
        <v>524</v>
      </c>
      <c r="H26" s="137" t="s">
        <v>589</v>
      </c>
      <c r="I26" s="138" t="s">
        <v>124</v>
      </c>
      <c r="J26" s="274" t="s">
        <v>108</v>
      </c>
      <c r="K26" s="138" t="s">
        <v>557</v>
      </c>
      <c r="L26" s="289" t="s">
        <v>49</v>
      </c>
      <c r="M26" s="138">
        <v>7610</v>
      </c>
      <c r="N26" s="599">
        <v>7098</v>
      </c>
      <c r="O26" s="603">
        <v>0</v>
      </c>
      <c r="P26" s="601">
        <v>70</v>
      </c>
      <c r="Q26" s="601">
        <v>70</v>
      </c>
      <c r="R26" s="138" t="s">
        <v>587</v>
      </c>
      <c r="S26" s="599">
        <v>36</v>
      </c>
      <c r="T26" s="599">
        <v>0</v>
      </c>
      <c r="U26" s="599">
        <v>36</v>
      </c>
      <c r="V26" s="602">
        <f t="shared" si="0"/>
        <v>0.51428571428571423</v>
      </c>
      <c r="W26" s="604" t="s">
        <v>228</v>
      </c>
      <c r="X26" s="602">
        <f t="shared" si="1"/>
        <v>0.51428571428571423</v>
      </c>
    </row>
    <row r="27" spans="1:24" ht="15">
      <c r="A27" s="138" t="s">
        <v>424</v>
      </c>
      <c r="B27" s="138"/>
      <c r="C27" s="138">
        <v>2012</v>
      </c>
      <c r="D27" s="227" t="s">
        <v>24</v>
      </c>
      <c r="E27" s="729" t="s">
        <v>11</v>
      </c>
      <c r="F27" s="609" t="s">
        <v>578</v>
      </c>
      <c r="G27" s="227" t="s">
        <v>450</v>
      </c>
      <c r="H27" s="137" t="s">
        <v>589</v>
      </c>
      <c r="I27" s="138" t="s">
        <v>124</v>
      </c>
      <c r="J27" s="274" t="s">
        <v>108</v>
      </c>
      <c r="K27" s="138">
        <v>1</v>
      </c>
      <c r="L27" s="289" t="s">
        <v>49</v>
      </c>
      <c r="M27" s="138">
        <v>52</v>
      </c>
      <c r="N27" s="599">
        <v>9</v>
      </c>
      <c r="O27" s="603">
        <v>0</v>
      </c>
      <c r="P27" s="601">
        <v>40</v>
      </c>
      <c r="Q27" s="601">
        <v>40</v>
      </c>
      <c r="R27" s="138" t="s">
        <v>587</v>
      </c>
      <c r="S27" s="599">
        <v>6</v>
      </c>
      <c r="T27" s="599">
        <v>0</v>
      </c>
      <c r="U27" s="599">
        <v>6</v>
      </c>
      <c r="V27" s="602">
        <f t="shared" si="0"/>
        <v>0.15</v>
      </c>
      <c r="W27" s="604" t="s">
        <v>228</v>
      </c>
      <c r="X27" s="602">
        <f t="shared" si="1"/>
        <v>0.15</v>
      </c>
    </row>
    <row r="28" spans="1:24" ht="15">
      <c r="A28" s="138" t="s">
        <v>424</v>
      </c>
      <c r="B28" s="138"/>
      <c r="C28" s="138">
        <v>2012</v>
      </c>
      <c r="D28" s="227" t="s">
        <v>24</v>
      </c>
      <c r="E28" s="729" t="s">
        <v>11</v>
      </c>
      <c r="F28" s="609" t="s">
        <v>578</v>
      </c>
      <c r="G28" s="227" t="s">
        <v>461</v>
      </c>
      <c r="H28" s="137" t="s">
        <v>589</v>
      </c>
      <c r="I28" s="138" t="s">
        <v>124</v>
      </c>
      <c r="J28" s="277" t="s">
        <v>335</v>
      </c>
      <c r="K28" s="138">
        <v>1</v>
      </c>
      <c r="L28" s="289" t="s">
        <v>49</v>
      </c>
      <c r="M28" s="138">
        <v>1987</v>
      </c>
      <c r="N28" s="599">
        <v>1605</v>
      </c>
      <c r="O28" s="603">
        <v>8</v>
      </c>
      <c r="P28" s="601">
        <v>0</v>
      </c>
      <c r="Q28" s="601">
        <f>O28</f>
        <v>8</v>
      </c>
      <c r="R28" s="138" t="s">
        <v>587</v>
      </c>
      <c r="S28" s="599">
        <v>10</v>
      </c>
      <c r="T28" s="599">
        <v>10</v>
      </c>
      <c r="U28" s="599">
        <v>0</v>
      </c>
      <c r="V28" s="602">
        <f t="shared" si="0"/>
        <v>1.25</v>
      </c>
      <c r="W28" s="604">
        <f t="shared" si="2"/>
        <v>1.25</v>
      </c>
      <c r="X28" s="602" t="s">
        <v>228</v>
      </c>
    </row>
    <row r="29" spans="1:24" ht="15">
      <c r="A29" s="138" t="s">
        <v>424</v>
      </c>
      <c r="B29" s="138"/>
      <c r="C29" s="138">
        <v>2012</v>
      </c>
      <c r="D29" s="227" t="s">
        <v>24</v>
      </c>
      <c r="E29" s="729" t="s">
        <v>11</v>
      </c>
      <c r="F29" s="609" t="s">
        <v>578</v>
      </c>
      <c r="G29" s="227" t="s">
        <v>461</v>
      </c>
      <c r="H29" s="137" t="s">
        <v>589</v>
      </c>
      <c r="I29" s="138" t="s">
        <v>124</v>
      </c>
      <c r="J29" s="274" t="s">
        <v>108</v>
      </c>
      <c r="K29" s="138" t="s">
        <v>557</v>
      </c>
      <c r="L29" s="289" t="s">
        <v>49</v>
      </c>
      <c r="M29" s="138">
        <v>1987</v>
      </c>
      <c r="N29" s="599">
        <v>1605</v>
      </c>
      <c r="O29" s="603">
        <v>0</v>
      </c>
      <c r="P29" s="601">
        <v>4</v>
      </c>
      <c r="Q29" s="601">
        <v>4</v>
      </c>
      <c r="R29" s="138" t="s">
        <v>587</v>
      </c>
      <c r="S29" s="599">
        <v>10</v>
      </c>
      <c r="T29" s="599">
        <v>0</v>
      </c>
      <c r="U29" s="599">
        <v>10</v>
      </c>
      <c r="V29" s="602">
        <f t="shared" si="0"/>
        <v>2.5</v>
      </c>
      <c r="W29" s="604" t="s">
        <v>228</v>
      </c>
      <c r="X29" s="602">
        <f t="shared" si="1"/>
        <v>2.5</v>
      </c>
    </row>
    <row r="30" spans="1:24" s="596" customFormat="1" ht="15">
      <c r="A30" s="138" t="s">
        <v>424</v>
      </c>
      <c r="B30" s="138"/>
      <c r="C30" s="138">
        <v>2012</v>
      </c>
      <c r="D30" s="227" t="s">
        <v>24</v>
      </c>
      <c r="E30" s="729" t="s">
        <v>11</v>
      </c>
      <c r="F30" s="609" t="s">
        <v>1231</v>
      </c>
      <c r="G30" s="227" t="s">
        <v>447</v>
      </c>
      <c r="H30" s="137" t="s">
        <v>589</v>
      </c>
      <c r="I30" s="227" t="s">
        <v>564</v>
      </c>
      <c r="J30" s="274" t="s">
        <v>108</v>
      </c>
      <c r="K30" s="138" t="s">
        <v>557</v>
      </c>
      <c r="L30" s="289" t="s">
        <v>49</v>
      </c>
      <c r="M30" s="138">
        <v>7</v>
      </c>
      <c r="N30" s="599">
        <v>19</v>
      </c>
      <c r="O30" s="603">
        <v>0</v>
      </c>
      <c r="P30" s="601">
        <v>0</v>
      </c>
      <c r="Q30" s="601">
        <v>0</v>
      </c>
      <c r="R30" s="138" t="s">
        <v>587</v>
      </c>
      <c r="S30" s="599">
        <v>12</v>
      </c>
      <c r="T30" s="599">
        <v>0</v>
      </c>
      <c r="U30" s="599">
        <v>14</v>
      </c>
      <c r="V30" s="602" t="s">
        <v>228</v>
      </c>
      <c r="W30" s="604" t="s">
        <v>228</v>
      </c>
      <c r="X30" s="602" t="s">
        <v>228</v>
      </c>
    </row>
    <row r="31" spans="1:24" ht="15">
      <c r="A31" s="138" t="s">
        <v>424</v>
      </c>
      <c r="B31" s="138"/>
      <c r="C31" s="138">
        <v>2012</v>
      </c>
      <c r="D31" s="147" t="s">
        <v>24</v>
      </c>
      <c r="E31" s="729" t="s">
        <v>11</v>
      </c>
      <c r="F31" s="609" t="s">
        <v>581</v>
      </c>
      <c r="G31" s="147" t="s">
        <v>524</v>
      </c>
      <c r="H31" s="137" t="s">
        <v>589</v>
      </c>
      <c r="I31" s="138" t="s">
        <v>124</v>
      </c>
      <c r="J31" s="277" t="s">
        <v>335</v>
      </c>
      <c r="K31" s="148">
        <v>1</v>
      </c>
      <c r="L31" s="289" t="s">
        <v>49</v>
      </c>
      <c r="M31" s="148">
        <v>6891</v>
      </c>
      <c r="N31" s="599">
        <v>7781</v>
      </c>
      <c r="O31" s="603">
        <v>42</v>
      </c>
      <c r="P31" s="601">
        <v>0</v>
      </c>
      <c r="Q31" s="601">
        <f>O31</f>
        <v>42</v>
      </c>
      <c r="R31" s="138" t="s">
        <v>587</v>
      </c>
      <c r="S31" s="599">
        <v>44</v>
      </c>
      <c r="T31" s="599">
        <v>44</v>
      </c>
      <c r="U31" s="599">
        <v>0</v>
      </c>
      <c r="V31" s="602">
        <f t="shared" si="0"/>
        <v>1.0476190476190477</v>
      </c>
      <c r="W31" s="604">
        <f t="shared" si="2"/>
        <v>1.0476190476190477</v>
      </c>
      <c r="X31" s="602" t="s">
        <v>228</v>
      </c>
    </row>
    <row r="32" spans="1:24" ht="15">
      <c r="A32" s="138" t="s">
        <v>424</v>
      </c>
      <c r="B32" s="138"/>
      <c r="C32" s="138">
        <v>2012</v>
      </c>
      <c r="D32" s="147" t="s">
        <v>24</v>
      </c>
      <c r="E32" s="729" t="s">
        <v>11</v>
      </c>
      <c r="F32" s="609" t="s">
        <v>581</v>
      </c>
      <c r="G32" s="147" t="s">
        <v>524</v>
      </c>
      <c r="H32" s="137" t="s">
        <v>589</v>
      </c>
      <c r="I32" s="138" t="s">
        <v>124</v>
      </c>
      <c r="J32" s="274" t="s">
        <v>108</v>
      </c>
      <c r="K32" s="138" t="s">
        <v>557</v>
      </c>
      <c r="L32" s="289" t="s">
        <v>49</v>
      </c>
      <c r="M32" s="148">
        <v>6891</v>
      </c>
      <c r="N32" s="599">
        <v>7781</v>
      </c>
      <c r="O32" s="603">
        <v>0</v>
      </c>
      <c r="P32" s="601">
        <v>40</v>
      </c>
      <c r="Q32" s="601">
        <v>40</v>
      </c>
      <c r="R32" s="138" t="s">
        <v>587</v>
      </c>
      <c r="S32" s="599">
        <v>37</v>
      </c>
      <c r="T32" s="599">
        <v>0</v>
      </c>
      <c r="U32" s="599">
        <v>37</v>
      </c>
      <c r="V32" s="602">
        <f t="shared" si="0"/>
        <v>0.92500000000000004</v>
      </c>
      <c r="W32" s="604" t="s">
        <v>228</v>
      </c>
      <c r="X32" s="602">
        <f t="shared" si="1"/>
        <v>0.92500000000000004</v>
      </c>
    </row>
    <row r="33" spans="1:24" ht="15">
      <c r="A33" s="138" t="s">
        <v>424</v>
      </c>
      <c r="B33" s="138"/>
      <c r="C33" s="138">
        <v>2012</v>
      </c>
      <c r="D33" s="227" t="s">
        <v>24</v>
      </c>
      <c r="E33" s="729" t="s">
        <v>11</v>
      </c>
      <c r="F33" s="609" t="s">
        <v>582</v>
      </c>
      <c r="G33" s="227" t="s">
        <v>452</v>
      </c>
      <c r="H33" s="137" t="s">
        <v>589</v>
      </c>
      <c r="I33" s="227" t="s">
        <v>562</v>
      </c>
      <c r="J33" s="274" t="s">
        <v>108</v>
      </c>
      <c r="K33" s="138">
        <v>1</v>
      </c>
      <c r="L33" s="289" t="s">
        <v>49</v>
      </c>
      <c r="M33" s="138">
        <v>356</v>
      </c>
      <c r="N33" s="599">
        <v>971</v>
      </c>
      <c r="O33" s="603">
        <v>0</v>
      </c>
      <c r="P33" s="601">
        <v>22</v>
      </c>
      <c r="Q33" s="601">
        <v>22</v>
      </c>
      <c r="R33" s="138" t="s">
        <v>587</v>
      </c>
      <c r="S33" s="599">
        <v>28</v>
      </c>
      <c r="T33" s="599">
        <v>0</v>
      </c>
      <c r="U33" s="599">
        <v>28</v>
      </c>
      <c r="V33" s="602">
        <f t="shared" si="0"/>
        <v>1.2727272727272727</v>
      </c>
      <c r="W33" s="604" t="s">
        <v>228</v>
      </c>
      <c r="X33" s="602">
        <f t="shared" si="1"/>
        <v>1.2727272727272727</v>
      </c>
    </row>
    <row r="34" spans="1:24" ht="15">
      <c r="A34" s="138" t="s">
        <v>424</v>
      </c>
      <c r="B34" s="138"/>
      <c r="C34" s="138">
        <v>2012</v>
      </c>
      <c r="D34" s="227" t="s">
        <v>24</v>
      </c>
      <c r="E34" s="729" t="s">
        <v>11</v>
      </c>
      <c r="F34" s="609" t="s">
        <v>582</v>
      </c>
      <c r="G34" s="227" t="s">
        <v>458</v>
      </c>
      <c r="H34" s="137" t="s">
        <v>589</v>
      </c>
      <c r="I34" s="227" t="s">
        <v>562</v>
      </c>
      <c r="J34" s="274" t="s">
        <v>108</v>
      </c>
      <c r="K34" s="138">
        <v>1</v>
      </c>
      <c r="L34" s="289" t="s">
        <v>49</v>
      </c>
      <c r="M34" s="138">
        <v>92</v>
      </c>
      <c r="N34" s="599">
        <v>106</v>
      </c>
      <c r="O34" s="603">
        <v>0</v>
      </c>
      <c r="P34" s="601">
        <v>10</v>
      </c>
      <c r="Q34" s="601">
        <v>10</v>
      </c>
      <c r="R34" s="138" t="s">
        <v>587</v>
      </c>
      <c r="S34" s="599">
        <v>0</v>
      </c>
      <c r="T34" s="599">
        <v>0</v>
      </c>
      <c r="U34" s="599">
        <v>0</v>
      </c>
      <c r="V34" s="602">
        <f t="shared" si="0"/>
        <v>0</v>
      </c>
      <c r="W34" s="604" t="s">
        <v>228</v>
      </c>
      <c r="X34" s="602">
        <f t="shared" si="1"/>
        <v>0</v>
      </c>
    </row>
    <row r="35" spans="1:24" ht="15">
      <c r="A35" s="609" t="s">
        <v>424</v>
      </c>
      <c r="B35" s="138"/>
      <c r="C35" s="138">
        <v>2012</v>
      </c>
      <c r="D35" s="227" t="s">
        <v>24</v>
      </c>
      <c r="E35" s="729" t="s">
        <v>11</v>
      </c>
      <c r="F35" s="609" t="s">
        <v>581</v>
      </c>
      <c r="G35" s="227" t="s">
        <v>461</v>
      </c>
      <c r="H35" s="137" t="s">
        <v>589</v>
      </c>
      <c r="I35" s="138" t="s">
        <v>124</v>
      </c>
      <c r="J35" s="274" t="s">
        <v>108</v>
      </c>
      <c r="K35" s="138" t="s">
        <v>557</v>
      </c>
      <c r="L35" s="289" t="s">
        <v>49</v>
      </c>
      <c r="M35" s="609">
        <v>213</v>
      </c>
      <c r="N35" s="599">
        <v>30</v>
      </c>
      <c r="O35" s="606">
        <v>0</v>
      </c>
      <c r="P35" s="607">
        <v>2</v>
      </c>
      <c r="Q35" s="607">
        <v>2</v>
      </c>
      <c r="R35" s="138" t="s">
        <v>587</v>
      </c>
      <c r="S35" s="599">
        <v>4</v>
      </c>
      <c r="T35" s="599">
        <v>0</v>
      </c>
      <c r="U35" s="599">
        <v>4</v>
      </c>
      <c r="V35" s="602">
        <f t="shared" si="0"/>
        <v>2</v>
      </c>
      <c r="W35" s="604" t="s">
        <v>228</v>
      </c>
      <c r="X35" s="602">
        <f t="shared" si="1"/>
        <v>2</v>
      </c>
    </row>
    <row r="36" spans="1:24" ht="15">
      <c r="A36" s="609" t="s">
        <v>424</v>
      </c>
      <c r="B36" s="138"/>
      <c r="C36" s="138">
        <v>2012</v>
      </c>
      <c r="D36" s="227" t="s">
        <v>24</v>
      </c>
      <c r="E36" s="729" t="s">
        <v>11</v>
      </c>
      <c r="F36" s="609" t="s">
        <v>581</v>
      </c>
      <c r="G36" s="227" t="s">
        <v>461</v>
      </c>
      <c r="H36" s="137" t="s">
        <v>589</v>
      </c>
      <c r="I36" s="138" t="s">
        <v>124</v>
      </c>
      <c r="J36" s="277" t="s">
        <v>335</v>
      </c>
      <c r="K36" s="609">
        <v>1</v>
      </c>
      <c r="L36" s="289" t="s">
        <v>49</v>
      </c>
      <c r="M36" s="609">
        <v>213</v>
      </c>
      <c r="N36" s="599">
        <v>30</v>
      </c>
      <c r="O36" s="606">
        <v>4</v>
      </c>
      <c r="P36" s="607">
        <v>0</v>
      </c>
      <c r="Q36" s="607">
        <f>O36</f>
        <v>4</v>
      </c>
      <c r="R36" s="138" t="s">
        <v>587</v>
      </c>
      <c r="S36" s="599">
        <v>0</v>
      </c>
      <c r="T36" s="599">
        <v>0</v>
      </c>
      <c r="U36" s="599">
        <v>0</v>
      </c>
      <c r="V36" s="602">
        <f t="shared" si="0"/>
        <v>0</v>
      </c>
      <c r="W36" s="604">
        <f t="shared" si="2"/>
        <v>0</v>
      </c>
      <c r="X36" s="602" t="s">
        <v>228</v>
      </c>
    </row>
    <row r="37" spans="1:24" ht="15">
      <c r="A37" s="609" t="s">
        <v>424</v>
      </c>
      <c r="B37" s="138"/>
      <c r="C37" s="138">
        <v>2012</v>
      </c>
      <c r="D37" s="227" t="s">
        <v>24</v>
      </c>
      <c r="E37" s="729" t="s">
        <v>11</v>
      </c>
      <c r="F37" s="609" t="s">
        <v>583</v>
      </c>
      <c r="G37" s="227" t="s">
        <v>434</v>
      </c>
      <c r="H37" s="137" t="s">
        <v>589</v>
      </c>
      <c r="I37" s="138" t="s">
        <v>124</v>
      </c>
      <c r="J37" s="274" t="s">
        <v>108</v>
      </c>
      <c r="K37" s="138" t="s">
        <v>557</v>
      </c>
      <c r="L37" s="289" t="s">
        <v>49</v>
      </c>
      <c r="M37" s="609">
        <v>290</v>
      </c>
      <c r="N37" s="599">
        <v>362</v>
      </c>
      <c r="O37" s="606">
        <v>0</v>
      </c>
      <c r="P37" s="607">
        <v>4</v>
      </c>
      <c r="Q37" s="607">
        <v>4</v>
      </c>
      <c r="R37" s="138" t="s">
        <v>587</v>
      </c>
      <c r="S37" s="599">
        <v>1</v>
      </c>
      <c r="T37" s="599">
        <v>0</v>
      </c>
      <c r="U37" s="599">
        <v>1</v>
      </c>
      <c r="V37" s="602">
        <f t="shared" si="0"/>
        <v>0.25</v>
      </c>
      <c r="W37" s="604" t="s">
        <v>228</v>
      </c>
      <c r="X37" s="602">
        <f t="shared" si="1"/>
        <v>0.25</v>
      </c>
    </row>
    <row r="38" spans="1:24" ht="15">
      <c r="A38" s="609" t="s">
        <v>424</v>
      </c>
      <c r="B38" s="138"/>
      <c r="C38" s="138">
        <v>2012</v>
      </c>
      <c r="D38" s="227" t="s">
        <v>24</v>
      </c>
      <c r="E38" s="729" t="s">
        <v>11</v>
      </c>
      <c r="F38" s="609" t="s">
        <v>583</v>
      </c>
      <c r="G38" s="227" t="s">
        <v>436</v>
      </c>
      <c r="H38" s="137" t="s">
        <v>589</v>
      </c>
      <c r="I38" s="138" t="s">
        <v>124</v>
      </c>
      <c r="J38" s="277" t="s">
        <v>335</v>
      </c>
      <c r="K38" s="609">
        <v>1</v>
      </c>
      <c r="L38" s="289" t="s">
        <v>49</v>
      </c>
      <c r="M38" s="609">
        <v>3297</v>
      </c>
      <c r="N38" s="599">
        <v>2377</v>
      </c>
      <c r="O38" s="606">
        <v>4</v>
      </c>
      <c r="P38" s="607">
        <v>0</v>
      </c>
      <c r="Q38" s="607">
        <f>O38</f>
        <v>4</v>
      </c>
      <c r="R38" s="138" t="s">
        <v>587</v>
      </c>
      <c r="S38" s="599">
        <v>8</v>
      </c>
      <c r="T38" s="599">
        <v>8</v>
      </c>
      <c r="U38" s="599">
        <v>0</v>
      </c>
      <c r="V38" s="602">
        <f t="shared" si="0"/>
        <v>2</v>
      </c>
      <c r="W38" s="604">
        <f t="shared" si="2"/>
        <v>2</v>
      </c>
      <c r="X38" s="602" t="s">
        <v>228</v>
      </c>
    </row>
    <row r="39" spans="1:24" ht="15">
      <c r="A39" s="609" t="s">
        <v>424</v>
      </c>
      <c r="B39" s="138"/>
      <c r="C39" s="138">
        <v>2012</v>
      </c>
      <c r="D39" s="227" t="s">
        <v>24</v>
      </c>
      <c r="E39" s="729" t="s">
        <v>11</v>
      </c>
      <c r="F39" s="609" t="s">
        <v>583</v>
      </c>
      <c r="G39" s="227" t="s">
        <v>436</v>
      </c>
      <c r="H39" s="137" t="s">
        <v>589</v>
      </c>
      <c r="I39" s="138" t="s">
        <v>124</v>
      </c>
      <c r="J39" s="274" t="s">
        <v>108</v>
      </c>
      <c r="K39" s="138" t="s">
        <v>557</v>
      </c>
      <c r="L39" s="289" t="s">
        <v>49</v>
      </c>
      <c r="M39" s="609">
        <v>3297</v>
      </c>
      <c r="N39" s="599">
        <v>2377</v>
      </c>
      <c r="O39" s="606">
        <v>0</v>
      </c>
      <c r="P39" s="607">
        <v>16</v>
      </c>
      <c r="Q39" s="607">
        <v>16</v>
      </c>
      <c r="R39" s="138" t="s">
        <v>587</v>
      </c>
      <c r="S39" s="599">
        <v>15</v>
      </c>
      <c r="T39" s="599">
        <v>0</v>
      </c>
      <c r="U39" s="599">
        <v>15</v>
      </c>
      <c r="V39" s="602">
        <f t="shared" si="0"/>
        <v>0.9375</v>
      </c>
      <c r="W39" s="604" t="s">
        <v>228</v>
      </c>
      <c r="X39" s="602">
        <f t="shared" si="1"/>
        <v>0.9375</v>
      </c>
    </row>
    <row r="40" spans="1:24" ht="15">
      <c r="A40" s="609" t="s">
        <v>424</v>
      </c>
      <c r="B40" s="138"/>
      <c r="C40" s="138">
        <v>2012</v>
      </c>
      <c r="D40" s="227" t="s">
        <v>24</v>
      </c>
      <c r="E40" s="729" t="s">
        <v>11</v>
      </c>
      <c r="F40" s="609" t="s">
        <v>583</v>
      </c>
      <c r="G40" s="227" t="s">
        <v>438</v>
      </c>
      <c r="H40" s="137" t="s">
        <v>589</v>
      </c>
      <c r="I40" s="138" t="s">
        <v>124</v>
      </c>
      <c r="J40" s="274" t="s">
        <v>108</v>
      </c>
      <c r="K40" s="138" t="s">
        <v>557</v>
      </c>
      <c r="L40" s="289" t="s">
        <v>49</v>
      </c>
      <c r="M40" s="609">
        <v>488</v>
      </c>
      <c r="N40" s="599">
        <v>357</v>
      </c>
      <c r="O40" s="606">
        <v>0</v>
      </c>
      <c r="P40" s="607">
        <v>4</v>
      </c>
      <c r="Q40" s="607">
        <v>4</v>
      </c>
      <c r="R40" s="138" t="s">
        <v>587</v>
      </c>
      <c r="S40" s="599">
        <v>0</v>
      </c>
      <c r="T40" s="599">
        <v>0</v>
      </c>
      <c r="U40" s="599">
        <v>0</v>
      </c>
      <c r="V40" s="602">
        <f t="shared" si="0"/>
        <v>0</v>
      </c>
      <c r="W40" s="604" t="s">
        <v>228</v>
      </c>
      <c r="X40" s="602">
        <f t="shared" si="1"/>
        <v>0</v>
      </c>
    </row>
    <row r="41" spans="1:24" ht="15">
      <c r="A41" s="609" t="s">
        <v>424</v>
      </c>
      <c r="B41" s="609"/>
      <c r="C41" s="138">
        <v>2012</v>
      </c>
      <c r="D41" s="227" t="s">
        <v>24</v>
      </c>
      <c r="E41" s="729" t="s">
        <v>11</v>
      </c>
      <c r="F41" s="609" t="s">
        <v>584</v>
      </c>
      <c r="G41" s="227" t="s">
        <v>446</v>
      </c>
      <c r="H41" s="137" t="s">
        <v>589</v>
      </c>
      <c r="I41" s="138" t="s">
        <v>124</v>
      </c>
      <c r="J41" s="277" t="s">
        <v>335</v>
      </c>
      <c r="K41" s="138" t="s">
        <v>557</v>
      </c>
      <c r="L41" s="289" t="s">
        <v>49</v>
      </c>
      <c r="M41" s="609">
        <v>76</v>
      </c>
      <c r="N41" s="599">
        <v>117</v>
      </c>
      <c r="O41" s="606">
        <v>4</v>
      </c>
      <c r="P41" s="607">
        <v>0</v>
      </c>
      <c r="Q41" s="607">
        <v>4</v>
      </c>
      <c r="R41" s="138" t="s">
        <v>587</v>
      </c>
      <c r="S41" s="599">
        <v>1</v>
      </c>
      <c r="T41" s="599">
        <v>1</v>
      </c>
      <c r="U41" s="599">
        <v>0</v>
      </c>
      <c r="V41" s="602">
        <f t="shared" si="0"/>
        <v>0.25</v>
      </c>
      <c r="W41" s="604" t="s">
        <v>228</v>
      </c>
      <c r="X41" s="602" t="e">
        <f t="shared" si="1"/>
        <v>#DIV/0!</v>
      </c>
    </row>
    <row r="42" spans="1:24" ht="15">
      <c r="A42" s="609" t="s">
        <v>424</v>
      </c>
      <c r="B42" s="609"/>
      <c r="C42" s="138">
        <v>2012</v>
      </c>
      <c r="D42" s="227" t="s">
        <v>24</v>
      </c>
      <c r="E42" s="729" t="s">
        <v>11</v>
      </c>
      <c r="F42" s="609" t="s">
        <v>584</v>
      </c>
      <c r="G42" s="227" t="s">
        <v>447</v>
      </c>
      <c r="H42" s="137" t="s">
        <v>589</v>
      </c>
      <c r="I42" s="227" t="s">
        <v>564</v>
      </c>
      <c r="J42" s="274" t="s">
        <v>108</v>
      </c>
      <c r="K42" s="138" t="s">
        <v>557</v>
      </c>
      <c r="L42" s="289" t="s">
        <v>49</v>
      </c>
      <c r="M42" s="609">
        <v>952</v>
      </c>
      <c r="N42" s="599">
        <v>473</v>
      </c>
      <c r="O42" s="606">
        <v>0</v>
      </c>
      <c r="P42" s="606">
        <v>240</v>
      </c>
      <c r="Q42" s="607">
        <v>240</v>
      </c>
      <c r="R42" s="138" t="s">
        <v>587</v>
      </c>
      <c r="S42" s="599">
        <v>194</v>
      </c>
      <c r="T42" s="599">
        <v>0</v>
      </c>
      <c r="U42" s="599">
        <v>194</v>
      </c>
      <c r="V42" s="602">
        <f t="shared" si="0"/>
        <v>0.80833333333333335</v>
      </c>
      <c r="W42" s="604" t="s">
        <v>228</v>
      </c>
      <c r="X42" s="602">
        <f t="shared" si="1"/>
        <v>0.80833333333333335</v>
      </c>
    </row>
    <row r="43" spans="1:24" ht="15">
      <c r="A43" s="609" t="s">
        <v>424</v>
      </c>
      <c r="B43" s="609"/>
      <c r="C43" s="138">
        <v>2012</v>
      </c>
      <c r="D43" s="227" t="s">
        <v>24</v>
      </c>
      <c r="E43" s="729" t="s">
        <v>11</v>
      </c>
      <c r="F43" s="609" t="s">
        <v>585</v>
      </c>
      <c r="G43" s="227" t="s">
        <v>480</v>
      </c>
      <c r="H43" s="137" t="s">
        <v>589</v>
      </c>
      <c r="I43" s="227" t="s">
        <v>562</v>
      </c>
      <c r="J43" s="274" t="s">
        <v>108</v>
      </c>
      <c r="K43" s="138" t="s">
        <v>557</v>
      </c>
      <c r="L43" s="289" t="s">
        <v>49</v>
      </c>
      <c r="M43" s="609">
        <v>82</v>
      </c>
      <c r="N43" s="599">
        <v>46</v>
      </c>
      <c r="O43" s="606">
        <v>0</v>
      </c>
      <c r="P43" s="607">
        <v>60</v>
      </c>
      <c r="Q43" s="607">
        <v>60</v>
      </c>
      <c r="R43" s="138" t="s">
        <v>587</v>
      </c>
      <c r="S43" s="599">
        <v>34</v>
      </c>
      <c r="T43" s="599">
        <v>0</v>
      </c>
      <c r="U43" s="599">
        <v>34</v>
      </c>
      <c r="V43" s="602">
        <f t="shared" si="0"/>
        <v>0.56666666666666665</v>
      </c>
      <c r="W43" s="604" t="s">
        <v>228</v>
      </c>
      <c r="X43" s="602">
        <f t="shared" si="1"/>
        <v>0.56666666666666665</v>
      </c>
    </row>
    <row r="44" spans="1:24" ht="15">
      <c r="A44" s="609" t="s">
        <v>424</v>
      </c>
      <c r="B44" s="609"/>
      <c r="C44" s="138">
        <v>2012</v>
      </c>
      <c r="D44" s="227" t="s">
        <v>24</v>
      </c>
      <c r="E44" s="729" t="s">
        <v>11</v>
      </c>
      <c r="F44" s="609" t="s">
        <v>583</v>
      </c>
      <c r="G44" s="227" t="s">
        <v>523</v>
      </c>
      <c r="H44" s="137" t="s">
        <v>589</v>
      </c>
      <c r="I44" s="138" t="s">
        <v>124</v>
      </c>
      <c r="J44" s="277" t="s">
        <v>335</v>
      </c>
      <c r="K44" s="609">
        <v>1</v>
      </c>
      <c r="L44" s="289" t="s">
        <v>49</v>
      </c>
      <c r="M44" s="609">
        <v>1839</v>
      </c>
      <c r="N44" s="599">
        <v>1862</v>
      </c>
      <c r="O44" s="606">
        <v>8</v>
      </c>
      <c r="P44" s="606">
        <v>0</v>
      </c>
      <c r="Q44" s="607">
        <f>O44</f>
        <v>8</v>
      </c>
      <c r="R44" s="138" t="s">
        <v>587</v>
      </c>
      <c r="S44" s="599">
        <v>10</v>
      </c>
      <c r="T44" s="599">
        <v>10</v>
      </c>
      <c r="U44" s="599">
        <v>0</v>
      </c>
      <c r="V44" s="602">
        <f t="shared" si="0"/>
        <v>1.25</v>
      </c>
      <c r="W44" s="604">
        <f t="shared" si="2"/>
        <v>1.25</v>
      </c>
      <c r="X44" s="602" t="s">
        <v>228</v>
      </c>
    </row>
    <row r="45" spans="1:24" ht="15">
      <c r="A45" s="609" t="s">
        <v>424</v>
      </c>
      <c r="B45" s="609"/>
      <c r="C45" s="138">
        <v>2012</v>
      </c>
      <c r="D45" s="227" t="s">
        <v>24</v>
      </c>
      <c r="E45" s="729" t="s">
        <v>11</v>
      </c>
      <c r="F45" s="609" t="s">
        <v>583</v>
      </c>
      <c r="G45" s="227" t="s">
        <v>523</v>
      </c>
      <c r="H45" s="137" t="s">
        <v>589</v>
      </c>
      <c r="I45" s="138" t="s">
        <v>124</v>
      </c>
      <c r="J45" s="274" t="s">
        <v>108</v>
      </c>
      <c r="K45" s="138" t="s">
        <v>557</v>
      </c>
      <c r="L45" s="289" t="s">
        <v>49</v>
      </c>
      <c r="M45" s="609">
        <v>1839</v>
      </c>
      <c r="N45" s="599">
        <v>1862</v>
      </c>
      <c r="O45" s="606">
        <v>0</v>
      </c>
      <c r="P45" s="607">
        <v>4</v>
      </c>
      <c r="Q45" s="607">
        <v>4</v>
      </c>
      <c r="R45" s="138" t="s">
        <v>587</v>
      </c>
      <c r="S45" s="599">
        <v>57</v>
      </c>
      <c r="T45" s="599">
        <v>0</v>
      </c>
      <c r="U45" s="599">
        <v>57</v>
      </c>
      <c r="V45" s="602">
        <f t="shared" si="0"/>
        <v>14.25</v>
      </c>
      <c r="W45" s="604" t="s">
        <v>228</v>
      </c>
      <c r="X45" s="602">
        <f t="shared" si="1"/>
        <v>14.25</v>
      </c>
    </row>
    <row r="46" spans="1:24" ht="15">
      <c r="A46" s="609" t="s">
        <v>424</v>
      </c>
      <c r="B46" s="609"/>
      <c r="C46" s="138">
        <v>2012</v>
      </c>
      <c r="D46" s="227" t="s">
        <v>24</v>
      </c>
      <c r="E46" s="729" t="s">
        <v>11</v>
      </c>
      <c r="F46" s="609" t="s">
        <v>583</v>
      </c>
      <c r="G46" s="227" t="s">
        <v>550</v>
      </c>
      <c r="H46" s="137" t="s">
        <v>589</v>
      </c>
      <c r="I46" s="138" t="s">
        <v>124</v>
      </c>
      <c r="J46" s="277" t="s">
        <v>335</v>
      </c>
      <c r="K46" s="609">
        <v>1</v>
      </c>
      <c r="L46" s="289" t="s">
        <v>49</v>
      </c>
      <c r="M46" s="609">
        <v>142</v>
      </c>
      <c r="N46" s="599">
        <v>107</v>
      </c>
      <c r="O46" s="606">
        <v>4</v>
      </c>
      <c r="P46" s="607">
        <v>0</v>
      </c>
      <c r="Q46" s="607">
        <f>O46</f>
        <v>4</v>
      </c>
      <c r="R46" s="138" t="s">
        <v>587</v>
      </c>
      <c r="S46" s="599">
        <v>1</v>
      </c>
      <c r="T46" s="599">
        <v>1</v>
      </c>
      <c r="U46" s="599">
        <v>0</v>
      </c>
      <c r="V46" s="602">
        <f t="shared" si="0"/>
        <v>0.25</v>
      </c>
      <c r="W46" s="604">
        <f t="shared" si="2"/>
        <v>0.25</v>
      </c>
      <c r="X46" s="602" t="s">
        <v>228</v>
      </c>
    </row>
    <row r="47" spans="1:24" ht="15">
      <c r="A47" s="609" t="s">
        <v>424</v>
      </c>
      <c r="B47" s="609"/>
      <c r="C47" s="138">
        <v>2012</v>
      </c>
      <c r="D47" s="227" t="s">
        <v>24</v>
      </c>
      <c r="E47" s="729" t="s">
        <v>11</v>
      </c>
      <c r="F47" s="609" t="s">
        <v>583</v>
      </c>
      <c r="G47" s="227" t="s">
        <v>550</v>
      </c>
      <c r="H47" s="137" t="s">
        <v>589</v>
      </c>
      <c r="I47" s="138" t="s">
        <v>124</v>
      </c>
      <c r="J47" s="274" t="s">
        <v>108</v>
      </c>
      <c r="K47" s="138" t="s">
        <v>557</v>
      </c>
      <c r="L47" s="289" t="s">
        <v>49</v>
      </c>
      <c r="M47" s="609">
        <v>142</v>
      </c>
      <c r="N47" s="599">
        <v>107</v>
      </c>
      <c r="O47" s="606">
        <v>0</v>
      </c>
      <c r="P47" s="607">
        <v>40</v>
      </c>
      <c r="Q47" s="607">
        <v>40</v>
      </c>
      <c r="R47" s="138" t="s">
        <v>587</v>
      </c>
      <c r="S47" s="599">
        <v>1</v>
      </c>
      <c r="T47" s="599">
        <v>0</v>
      </c>
      <c r="U47" s="599">
        <v>1</v>
      </c>
      <c r="V47" s="602">
        <f t="shared" si="0"/>
        <v>2.5000000000000001E-2</v>
      </c>
      <c r="W47" s="604" t="s">
        <v>228</v>
      </c>
      <c r="X47" s="602">
        <f t="shared" si="1"/>
        <v>2.5000000000000001E-2</v>
      </c>
    </row>
    <row r="48" spans="1:24" ht="15">
      <c r="A48" s="609" t="s">
        <v>424</v>
      </c>
      <c r="B48" s="609"/>
      <c r="C48" s="138">
        <v>2012</v>
      </c>
      <c r="D48" s="227" t="s">
        <v>24</v>
      </c>
      <c r="E48" s="729" t="s">
        <v>11</v>
      </c>
      <c r="F48" s="609" t="s">
        <v>585</v>
      </c>
      <c r="G48" s="227" t="s">
        <v>450</v>
      </c>
      <c r="H48" s="137" t="s">
        <v>589</v>
      </c>
      <c r="I48" s="227" t="s">
        <v>562</v>
      </c>
      <c r="J48" s="274" t="s">
        <v>108</v>
      </c>
      <c r="K48" s="609">
        <v>1</v>
      </c>
      <c r="L48" s="289" t="s">
        <v>49</v>
      </c>
      <c r="M48" s="609">
        <v>125</v>
      </c>
      <c r="N48" s="599">
        <v>213</v>
      </c>
      <c r="O48" s="606">
        <v>0</v>
      </c>
      <c r="P48" s="607">
        <v>50</v>
      </c>
      <c r="Q48" s="607">
        <v>50</v>
      </c>
      <c r="R48" s="138" t="s">
        <v>587</v>
      </c>
      <c r="S48" s="599">
        <v>91</v>
      </c>
      <c r="T48" s="599">
        <v>0</v>
      </c>
      <c r="U48" s="599">
        <v>91</v>
      </c>
      <c r="V48" s="602">
        <f t="shared" si="0"/>
        <v>1.82</v>
      </c>
      <c r="W48" s="604" t="s">
        <v>228</v>
      </c>
      <c r="X48" s="602">
        <f t="shared" si="1"/>
        <v>1.82</v>
      </c>
    </row>
    <row r="49" spans="1:24" ht="15">
      <c r="A49" s="609" t="s">
        <v>424</v>
      </c>
      <c r="B49" s="609"/>
      <c r="C49" s="138">
        <v>2012</v>
      </c>
      <c r="D49" s="227" t="s">
        <v>24</v>
      </c>
      <c r="E49" s="729" t="s">
        <v>11</v>
      </c>
      <c r="F49" s="609" t="s">
        <v>585</v>
      </c>
      <c r="G49" s="227" t="s">
        <v>457</v>
      </c>
      <c r="H49" s="137" t="s">
        <v>589</v>
      </c>
      <c r="I49" s="227" t="s">
        <v>562</v>
      </c>
      <c r="J49" s="274" t="s">
        <v>108</v>
      </c>
      <c r="K49" s="609">
        <v>1</v>
      </c>
      <c r="L49" s="289" t="s">
        <v>49</v>
      </c>
      <c r="M49" s="609">
        <v>600</v>
      </c>
      <c r="N49" s="599">
        <v>581</v>
      </c>
      <c r="O49" s="608">
        <v>0</v>
      </c>
      <c r="P49" s="607">
        <v>60</v>
      </c>
      <c r="Q49" s="606">
        <v>60</v>
      </c>
      <c r="R49" s="138" t="s">
        <v>587</v>
      </c>
      <c r="S49" s="599">
        <v>103</v>
      </c>
      <c r="T49" s="599">
        <v>0</v>
      </c>
      <c r="U49" s="599">
        <v>103</v>
      </c>
      <c r="V49" s="602">
        <f t="shared" si="0"/>
        <v>1.7166666666666666</v>
      </c>
      <c r="W49" s="604" t="s">
        <v>228</v>
      </c>
      <c r="X49" s="602">
        <f t="shared" si="1"/>
        <v>1.7166666666666666</v>
      </c>
    </row>
    <row r="50" spans="1:24" ht="15">
      <c r="A50" s="609" t="s">
        <v>424</v>
      </c>
      <c r="B50" s="609"/>
      <c r="C50" s="138">
        <v>2012</v>
      </c>
      <c r="D50" s="227" t="s">
        <v>24</v>
      </c>
      <c r="E50" s="729" t="s">
        <v>11</v>
      </c>
      <c r="F50" s="609" t="s">
        <v>583</v>
      </c>
      <c r="G50" s="227" t="s">
        <v>460</v>
      </c>
      <c r="H50" s="137" t="s">
        <v>589</v>
      </c>
      <c r="I50" s="138" t="s">
        <v>124</v>
      </c>
      <c r="J50" s="277" t="s">
        <v>335</v>
      </c>
      <c r="K50" s="609">
        <v>1</v>
      </c>
      <c r="L50" s="289" t="s">
        <v>49</v>
      </c>
      <c r="M50" s="609">
        <v>297</v>
      </c>
      <c r="N50" s="599">
        <v>287</v>
      </c>
      <c r="O50" s="606">
        <v>4</v>
      </c>
      <c r="P50" s="607">
        <v>0</v>
      </c>
      <c r="Q50" s="607">
        <v>4</v>
      </c>
      <c r="R50" s="138" t="s">
        <v>587</v>
      </c>
      <c r="S50" s="599">
        <v>5</v>
      </c>
      <c r="T50" s="599">
        <v>5</v>
      </c>
      <c r="U50" s="599">
        <v>0</v>
      </c>
      <c r="V50" s="602">
        <f t="shared" si="0"/>
        <v>1.25</v>
      </c>
      <c r="W50" s="604">
        <f t="shared" si="2"/>
        <v>1.25</v>
      </c>
      <c r="X50" s="602" t="s">
        <v>228</v>
      </c>
    </row>
    <row r="51" spans="1:24" ht="15">
      <c r="A51" s="609" t="s">
        <v>424</v>
      </c>
      <c r="B51" s="609"/>
      <c r="C51" s="138">
        <v>2012</v>
      </c>
      <c r="D51" s="227" t="s">
        <v>24</v>
      </c>
      <c r="E51" s="729" t="s">
        <v>11</v>
      </c>
      <c r="F51" s="609" t="s">
        <v>583</v>
      </c>
      <c r="G51" s="227" t="s">
        <v>460</v>
      </c>
      <c r="H51" s="137" t="s">
        <v>589</v>
      </c>
      <c r="I51" s="138" t="s">
        <v>124</v>
      </c>
      <c r="J51" s="274" t="s">
        <v>108</v>
      </c>
      <c r="K51" s="138" t="s">
        <v>557</v>
      </c>
      <c r="L51" s="289" t="s">
        <v>49</v>
      </c>
      <c r="M51" s="609">
        <v>297</v>
      </c>
      <c r="N51" s="599">
        <v>287</v>
      </c>
      <c r="O51" s="606">
        <v>0</v>
      </c>
      <c r="P51" s="607">
        <v>15</v>
      </c>
      <c r="Q51" s="607">
        <v>15</v>
      </c>
      <c r="R51" s="138" t="s">
        <v>587</v>
      </c>
      <c r="S51" s="599">
        <v>16</v>
      </c>
      <c r="T51" s="599">
        <v>0</v>
      </c>
      <c r="U51" s="599">
        <v>16</v>
      </c>
      <c r="V51" s="602">
        <f t="shared" si="0"/>
        <v>1.0666666666666667</v>
      </c>
      <c r="W51" s="604" t="s">
        <v>228</v>
      </c>
      <c r="X51" s="602">
        <f t="shared" si="1"/>
        <v>1.0666666666666667</v>
      </c>
    </row>
    <row r="52" spans="1:24" ht="15">
      <c r="A52" s="609" t="s">
        <v>424</v>
      </c>
      <c r="B52" s="609"/>
      <c r="C52" s="138">
        <v>2012</v>
      </c>
      <c r="D52" s="227" t="s">
        <v>24</v>
      </c>
      <c r="E52" s="729" t="s">
        <v>11</v>
      </c>
      <c r="F52" s="609" t="s">
        <v>583</v>
      </c>
      <c r="G52" s="227" t="s">
        <v>484</v>
      </c>
      <c r="H52" s="137" t="s">
        <v>589</v>
      </c>
      <c r="I52" s="138" t="s">
        <v>124</v>
      </c>
      <c r="J52" s="277" t="s">
        <v>335</v>
      </c>
      <c r="K52" s="609">
        <v>1</v>
      </c>
      <c r="L52" s="289" t="s">
        <v>49</v>
      </c>
      <c r="M52" s="609">
        <v>1895</v>
      </c>
      <c r="N52" s="599">
        <v>1695</v>
      </c>
      <c r="O52" s="606">
        <v>8</v>
      </c>
      <c r="P52" s="606">
        <v>0</v>
      </c>
      <c r="Q52" s="607">
        <v>8</v>
      </c>
      <c r="R52" s="138" t="s">
        <v>587</v>
      </c>
      <c r="S52" s="599">
        <v>7</v>
      </c>
      <c r="T52" s="599">
        <v>7</v>
      </c>
      <c r="U52" s="599">
        <v>0</v>
      </c>
      <c r="V52" s="602">
        <f>(S52/Q52)</f>
        <v>0.875</v>
      </c>
      <c r="W52" s="604">
        <f t="shared" si="2"/>
        <v>0.875</v>
      </c>
      <c r="X52" s="602" t="s">
        <v>228</v>
      </c>
    </row>
  </sheetData>
  <autoFilter ref="A3:X53"/>
  <mergeCells count="2">
    <mergeCell ref="W1:X1"/>
    <mergeCell ref="W2:X2"/>
  </mergeCells>
  <phoneticPr fontId="32" type="noConversion"/>
  <printOptions horizontalCentered="1"/>
  <pageMargins left="0.78749999999999998" right="0.78749999999999998" top="1.0527777777777778" bottom="1.0527777777777778" header="0.78749999999999998" footer="0.78749999999999998"/>
  <pageSetup paperSize="9" scale="35" firstPageNumber="0" orientation="landscape" horizontalDpi="300" verticalDpi="300" r:id="rId1"/>
  <headerFooter alignWithMargins="0">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25</vt:i4>
      </vt:variant>
      <vt:variant>
        <vt:lpstr>Navngivne områder</vt:lpstr>
      </vt:variant>
      <vt:variant>
        <vt:i4>37</vt:i4>
      </vt:variant>
    </vt:vector>
  </HeadingPairs>
  <TitlesOfParts>
    <vt:vector size="62" baseType="lpstr">
      <vt:lpstr>II_B_1</vt:lpstr>
      <vt:lpstr>III_A_1</vt:lpstr>
      <vt:lpstr>III_B_1</vt:lpstr>
      <vt:lpstr>III_B_2</vt:lpstr>
      <vt:lpstr>III_B_3</vt:lpstr>
      <vt:lpstr>III_C_1</vt:lpstr>
      <vt:lpstr>III_C_2</vt:lpstr>
      <vt:lpstr>III_C_3</vt:lpstr>
      <vt:lpstr>III_C_4</vt:lpstr>
      <vt:lpstr>III_C_5</vt:lpstr>
      <vt:lpstr>III_C_6</vt:lpstr>
      <vt:lpstr>III_E_1</vt:lpstr>
      <vt:lpstr>III_E_2</vt:lpstr>
      <vt:lpstr>III_E_3</vt:lpstr>
      <vt:lpstr>III_F_1 </vt:lpstr>
      <vt:lpstr>III_F_2</vt:lpstr>
      <vt:lpstr>III_G_1</vt:lpstr>
      <vt:lpstr>IV_A_1</vt:lpstr>
      <vt:lpstr>IV_A_2</vt:lpstr>
      <vt:lpstr>IV_A_3 </vt:lpstr>
      <vt:lpstr>IV_B_1</vt:lpstr>
      <vt:lpstr>IV_B_2</vt:lpstr>
      <vt:lpstr>V_1</vt:lpstr>
      <vt:lpstr>VI_1</vt:lpstr>
      <vt:lpstr>Ark1</vt:lpstr>
      <vt:lpstr>Excel_BuiltIn_Print_Area_1_1</vt:lpstr>
      <vt:lpstr>Excel_BuiltIn_Print_Area_1_1_1</vt:lpstr>
      <vt:lpstr>Excel_BuiltIn_Print_Area_10_1</vt:lpstr>
      <vt:lpstr>Excel_BuiltIn_Print_Area_11_1</vt:lpstr>
      <vt:lpstr>Excel_BuiltIn_Print_Area_12_1</vt:lpstr>
      <vt:lpstr>Excel_BuiltIn_Print_Area_12_1_1</vt:lpstr>
      <vt:lpstr>Excel_BuiltIn_Print_Area_14_1</vt:lpstr>
      <vt:lpstr>'III_F_1 '!Excel_BuiltIn_Print_Area_15_1</vt:lpstr>
      <vt:lpstr>Excel_BuiltIn_Print_Area_4_1</vt:lpstr>
      <vt:lpstr>III_B_3!Excel_BuiltIn_Print_Area_5_1</vt:lpstr>
      <vt:lpstr>Excel_BuiltIn_Print_Area_7_1</vt:lpstr>
      <vt:lpstr>Excel_BuiltIn_Print_Area_8_1</vt:lpstr>
      <vt:lpstr>Excel_BuiltIn_Print_Area_9_1</vt:lpstr>
      <vt:lpstr>II_B_1!Udskriftsområde</vt:lpstr>
      <vt:lpstr>III_A_1!Udskriftsområde</vt:lpstr>
      <vt:lpstr>III_B_1!Udskriftsområde</vt:lpstr>
      <vt:lpstr>III_B_2!Udskriftsområde</vt:lpstr>
      <vt:lpstr>III_B_3!Udskriftsområde</vt:lpstr>
      <vt:lpstr>III_C_1!Udskriftsområde</vt:lpstr>
      <vt:lpstr>III_C_2!Udskriftsområde</vt:lpstr>
      <vt:lpstr>III_C_3!Udskriftsområde</vt:lpstr>
      <vt:lpstr>III_C_4!Udskriftsområde</vt:lpstr>
      <vt:lpstr>III_C_5!Udskriftsområde</vt:lpstr>
      <vt:lpstr>III_C_6!Udskriftsområde</vt:lpstr>
      <vt:lpstr>III_E_1!Udskriftsområde</vt:lpstr>
      <vt:lpstr>III_E_2!Udskriftsområde</vt:lpstr>
      <vt:lpstr>III_E_3!Udskriftsområde</vt:lpstr>
      <vt:lpstr>'III_F_1 '!Udskriftsområde</vt:lpstr>
      <vt:lpstr>III_F_2!Udskriftsområde</vt:lpstr>
      <vt:lpstr>III_G_1!Udskriftsområde</vt:lpstr>
      <vt:lpstr>IV_A_1!Udskriftsområde</vt:lpstr>
      <vt:lpstr>IV_A_2!Udskriftsområde</vt:lpstr>
      <vt:lpstr>'IV_A_3 '!Udskriftsområde</vt:lpstr>
      <vt:lpstr>IV_B_1!Udskriftsområde</vt:lpstr>
      <vt:lpstr>IV_B_2!Udskriftsområde</vt:lpstr>
      <vt:lpstr>V_1!Udskriftsområde</vt:lpstr>
      <vt:lpstr>VI_1!Udskriftsområde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on the Danish National Data Collection Programmes for 2012: Tables</dc:title>
  <dc:creator>Christoph Stransky</dc:creator>
  <cp:lastModifiedBy>Karin Stubgaard</cp:lastModifiedBy>
  <cp:lastPrinted>2013-05-27T11:55:13Z</cp:lastPrinted>
  <dcterms:created xsi:type="dcterms:W3CDTF">2009-11-05T10:40:17Z</dcterms:created>
  <dcterms:modified xsi:type="dcterms:W3CDTF">2015-02-17T15:45:11Z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